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7845" activeTab="0"/>
  </bookViews>
  <sheets>
    <sheet name="Versenyzők_profi" sheetId="1" r:id="rId1"/>
    <sheet name="Versenyzők_amatőr" sheetId="2" r:id="rId2"/>
  </sheets>
  <definedNames>
    <definedName name="_xlnm._FilterDatabase" localSheetId="1" hidden="1">'Versenyzők_amatőr'!$A$2:$P$62</definedName>
    <definedName name="_xlnm._FilterDatabase" localSheetId="0" hidden="1">'Versenyzők_profi'!$A$2:$P$152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<sst xmlns="http://schemas.openxmlformats.org/spreadsheetml/2006/main" count="575" uniqueCount="212">
  <si>
    <t>Amatőr</t>
  </si>
  <si>
    <t>Név</t>
  </si>
  <si>
    <t>rajtszám</t>
  </si>
  <si>
    <t>neme</t>
  </si>
  <si>
    <t>korosztaly</t>
  </si>
  <si>
    <t>korcsop</t>
  </si>
  <si>
    <t>csapat</t>
  </si>
  <si>
    <t>Iványi Zsolt</t>
  </si>
  <si>
    <t>férfi</t>
  </si>
  <si>
    <t>Tornádó Team</t>
  </si>
  <si>
    <t>Korcsoportok</t>
  </si>
  <si>
    <t>versenyzők száma</t>
  </si>
  <si>
    <t>Kothencz Bertalan</t>
  </si>
  <si>
    <t>nő</t>
  </si>
  <si>
    <t>Sipos János</t>
  </si>
  <si>
    <t>KDSE Szombathely</t>
  </si>
  <si>
    <t>-2006</t>
  </si>
  <si>
    <t>Kezdő</t>
  </si>
  <si>
    <t>16 hely van a táblázatokban</t>
  </si>
  <si>
    <t>Sodics Ádám</t>
  </si>
  <si>
    <t>2004-2005</t>
  </si>
  <si>
    <t>Amatőr (04-05)</t>
  </si>
  <si>
    <t>Tóth Bence</t>
  </si>
  <si>
    <t>Monori KSE</t>
  </si>
  <si>
    <t>2002-2003</t>
  </si>
  <si>
    <t>Amatőr (02-03)</t>
  </si>
  <si>
    <t>Bubriják Emese</t>
  </si>
  <si>
    <t>1999-2001</t>
  </si>
  <si>
    <t>Amatőr (99-01)</t>
  </si>
  <si>
    <t>Erdélyi Jenni</t>
  </si>
  <si>
    <t>TDKE</t>
  </si>
  <si>
    <t>Amatőr (    -98)</t>
  </si>
  <si>
    <t>Mészáros Dóri</t>
  </si>
  <si>
    <t>Soós Kata</t>
  </si>
  <si>
    <t>Tóth Eszter</t>
  </si>
  <si>
    <t>Kálóczi Milán</t>
  </si>
  <si>
    <t>Mayer Márton</t>
  </si>
  <si>
    <t>Ocskai Dominik</t>
  </si>
  <si>
    <t>Palakovics Dávid</t>
  </si>
  <si>
    <t>Pintér Péter</t>
  </si>
  <si>
    <t>Sziveri Gergő</t>
  </si>
  <si>
    <t>Varga Zsombor</t>
  </si>
  <si>
    <t>Dobó Eszter</t>
  </si>
  <si>
    <t>Erdélye Cintia</t>
  </si>
  <si>
    <t>Kocsispéter Krisztina</t>
  </si>
  <si>
    <t>Mészáros Eszter</t>
  </si>
  <si>
    <t>Rozbora Barbara</t>
  </si>
  <si>
    <t>Simon Nikoletta</t>
  </si>
  <si>
    <t>Tóth Andrea</t>
  </si>
  <si>
    <t>Tóth Tamara</t>
  </si>
  <si>
    <t>Törtei Fanni</t>
  </si>
  <si>
    <t>Kántor Krisztián</t>
  </si>
  <si>
    <t>Németh Csaba</t>
  </si>
  <si>
    <t>Pintér Máté</t>
  </si>
  <si>
    <t>Takács Kristóf</t>
  </si>
  <si>
    <t>Cserép Noémi</t>
  </si>
  <si>
    <t>Cserép Tímea</t>
  </si>
  <si>
    <t>Tóth Réka</t>
  </si>
  <si>
    <t>Bányai Éva</t>
  </si>
  <si>
    <t>Farkas Márta</t>
  </si>
  <si>
    <t>Profi</t>
  </si>
  <si>
    <t>Denis Brkic</t>
  </si>
  <si>
    <t>KRK "Intro Line"</t>
  </si>
  <si>
    <t>Karancsi Sándor</t>
  </si>
  <si>
    <t>ZKK</t>
  </si>
  <si>
    <t>Kiss Kornél</t>
  </si>
  <si>
    <t>VKDSE</t>
  </si>
  <si>
    <t>Lajos Zsolt</t>
  </si>
  <si>
    <t>F</t>
  </si>
  <si>
    <t>Miodrag Popovic</t>
  </si>
  <si>
    <t>E</t>
  </si>
  <si>
    <t xml:space="preserve">Rosival Tomáš </t>
  </si>
  <si>
    <t>CSRC Košice</t>
  </si>
  <si>
    <t>2000-2001</t>
  </si>
  <si>
    <t>D</t>
  </si>
  <si>
    <t xml:space="preserve">Trnavský Lukáš </t>
  </si>
  <si>
    <t>Czech republic</t>
  </si>
  <si>
    <t>1998-1999</t>
  </si>
  <si>
    <t>C</t>
  </si>
  <si>
    <t>Karabová Renáta</t>
  </si>
  <si>
    <t>Slovakia</t>
  </si>
  <si>
    <t>1996-1997</t>
  </si>
  <si>
    <t>Kadett</t>
  </si>
  <si>
    <t>Dékány Bence</t>
  </si>
  <si>
    <t>1994-1995</t>
  </si>
  <si>
    <t>B</t>
  </si>
  <si>
    <t>Gengeliczky Donát</t>
  </si>
  <si>
    <t>1992-1993</t>
  </si>
  <si>
    <t>A</t>
  </si>
  <si>
    <t>Goliáš Dominik</t>
  </si>
  <si>
    <t>1991-</t>
  </si>
  <si>
    <t>Felnőtt</t>
  </si>
  <si>
    <t>Kollár Anna</t>
  </si>
  <si>
    <t>Ádám Viktor</t>
  </si>
  <si>
    <t>Benedik Lukáš</t>
  </si>
  <si>
    <t>Dusan Stamenkovic</t>
  </si>
  <si>
    <t>Gengeliczky Domokos</t>
  </si>
  <si>
    <t>Kutnár Denis</t>
  </si>
  <si>
    <t>Molnár Márk</t>
  </si>
  <si>
    <t>Pásztor Patrick</t>
  </si>
  <si>
    <t>Slotta  Michal</t>
  </si>
  <si>
    <t>Stanek Dávid</t>
  </si>
  <si>
    <t>Varga Daniel</t>
  </si>
  <si>
    <t>Zmijová Renáta</t>
  </si>
  <si>
    <t>Karabová Martina</t>
  </si>
  <si>
    <t>Koczur Bernadett</t>
  </si>
  <si>
    <t>Lakics Vanessa</t>
  </si>
  <si>
    <t>Mohr Csilla</t>
  </si>
  <si>
    <t>Monostori Eszter</t>
  </si>
  <si>
    <t>Sebők Renáta</t>
  </si>
  <si>
    <t>Szapolova Patricia</t>
  </si>
  <si>
    <t>Török Réka</t>
  </si>
  <si>
    <t>Bejczi Botond</t>
  </si>
  <si>
    <t>Forrai Benedek</t>
  </si>
  <si>
    <t xml:space="preserve">Hülber Dániel    </t>
  </si>
  <si>
    <t>Kovács Máté</t>
  </si>
  <si>
    <t>Nagy Péter</t>
  </si>
  <si>
    <t>Sada Adam</t>
  </si>
  <si>
    <t>Sajó András</t>
  </si>
  <si>
    <t>Sajó Márton</t>
  </si>
  <si>
    <t xml:space="preserve">Terebeši Kristián </t>
  </si>
  <si>
    <t xml:space="preserve">Ujvári Ádám      </t>
  </si>
  <si>
    <t>Baumann Dalma Kinga</t>
  </si>
  <si>
    <t xml:space="preserve">Besenyei Boglárka </t>
  </si>
  <si>
    <t>Deák Dóra</t>
  </si>
  <si>
    <t>Fehér Viktória</t>
  </si>
  <si>
    <t>Gardi Dominika</t>
  </si>
  <si>
    <t xml:space="preserve">Horesnyi Szilvia </t>
  </si>
  <si>
    <t>Horváth Anita</t>
  </si>
  <si>
    <t>Jacková Diana</t>
  </si>
  <si>
    <t>Kékedi Evelin</t>
  </si>
  <si>
    <t>Lukács Klaudia</t>
  </si>
  <si>
    <t>Sántha Blanka</t>
  </si>
  <si>
    <t>Sebők Dominika</t>
  </si>
  <si>
    <t>Séfer Diána</t>
  </si>
  <si>
    <t>Szatmári Nikoletta</t>
  </si>
  <si>
    <t>Szécsi Tímea</t>
  </si>
  <si>
    <t xml:space="preserve">Bohunický Gabriel </t>
  </si>
  <si>
    <t>Bukovec Bence</t>
  </si>
  <si>
    <t>Erdős Dávid</t>
  </si>
  <si>
    <t>Fanta Bence</t>
  </si>
  <si>
    <t>Fodor Kornél</t>
  </si>
  <si>
    <t>Forrai Áron</t>
  </si>
  <si>
    <t>Frecska Péter</t>
  </si>
  <si>
    <t>Gila Balázs</t>
  </si>
  <si>
    <t>Gila Bálint</t>
  </si>
  <si>
    <t xml:space="preserve">Horovský Roderik </t>
  </si>
  <si>
    <t xml:space="preserve">Klembara Jakub </t>
  </si>
  <si>
    <t>Kun Balázs</t>
  </si>
  <si>
    <t>Pintér András</t>
  </si>
  <si>
    <t>Rási László</t>
  </si>
  <si>
    <t>Remete Solt</t>
  </si>
  <si>
    <t>Szögi Tamás</t>
  </si>
  <si>
    <t>Zsigmond Tamás</t>
  </si>
  <si>
    <t>Goliášová Radka</t>
  </si>
  <si>
    <t>Hunyadkürti Diána</t>
  </si>
  <si>
    <t>Kaposi Nikolett</t>
  </si>
  <si>
    <t>Kopilovic Eleonóra</t>
  </si>
  <si>
    <t>Mateszová Adriana</t>
  </si>
  <si>
    <t>Nadrai Rebeka</t>
  </si>
  <si>
    <t>Nagy Alexandra</t>
  </si>
  <si>
    <t>Rózsa Helga</t>
  </si>
  <si>
    <t>Sóti Mirella</t>
  </si>
  <si>
    <t>Tar Violetta</t>
  </si>
  <si>
    <t>Árendás Bence</t>
  </si>
  <si>
    <t>Gróf Kristóf</t>
  </si>
  <si>
    <t>Gyurmánczi Dániel</t>
  </si>
  <si>
    <t>Iványi Tamás</t>
  </si>
  <si>
    <t>Klembara Tomáš</t>
  </si>
  <si>
    <t>Németh Dávid László</t>
  </si>
  <si>
    <t>Peresznyák Kevin</t>
  </si>
  <si>
    <t>Erdős Alexandra</t>
  </si>
  <si>
    <t>Fábián Fanni</t>
  </si>
  <si>
    <t>Halász Szabó Emese</t>
  </si>
  <si>
    <t>Horesnyi Fanni</t>
  </si>
  <si>
    <t>Hunyadi Anna</t>
  </si>
  <si>
    <t>Illés Petra</t>
  </si>
  <si>
    <t>Kovács Alíz</t>
  </si>
  <si>
    <t>Molnár Gabriella</t>
  </si>
  <si>
    <t>Váradi Melinda</t>
  </si>
  <si>
    <t>Varga Regina Eszter</t>
  </si>
  <si>
    <t>Dobos Barnabás</t>
  </si>
  <si>
    <t>Fekete Bence</t>
  </si>
  <si>
    <t>Fekete Levente</t>
  </si>
  <si>
    <t>Gróf Olivér</t>
  </si>
  <si>
    <t>Hazafi Ádám</t>
  </si>
  <si>
    <t>Obšitoš Adam</t>
  </si>
  <si>
    <t>Remete Botond</t>
  </si>
  <si>
    <t>Savanya Brúnó</t>
  </si>
  <si>
    <t>Schwarz Raymund</t>
  </si>
  <si>
    <t>Soós Richárd</t>
  </si>
  <si>
    <t>Szögi Balázs</t>
  </si>
  <si>
    <t>Törtei Bence</t>
  </si>
  <si>
    <t>Törtei József</t>
  </si>
  <si>
    <t>Vida Ádám</t>
  </si>
  <si>
    <t>Albert Laura</t>
  </si>
  <si>
    <t>Csőke Donatella</t>
  </si>
  <si>
    <t>Mohi Csilla</t>
  </si>
  <si>
    <t>Novák Eszter</t>
  </si>
  <si>
    <t>Ozsváth Lili</t>
  </si>
  <si>
    <t>Püspök Fanni</t>
  </si>
  <si>
    <t xml:space="preserve">Rigó Nikoletta </t>
  </si>
  <si>
    <t>Sajgó Anna</t>
  </si>
  <si>
    <t>Stájer Panni</t>
  </si>
  <si>
    <t>Ujvári Réka</t>
  </si>
  <si>
    <t>Végh Anna Zsuzsanna</t>
  </si>
  <si>
    <t>Imre Patrik Dávid</t>
  </si>
  <si>
    <t xml:space="preserve">Gengeliczky Dorottya </t>
  </si>
  <si>
    <t>Monostori Flóra</t>
  </si>
  <si>
    <t>Urbán Bogi</t>
  </si>
  <si>
    <t>Iványi Kata</t>
  </si>
  <si>
    <t>Meszes Rebeka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</si>
</sst>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 quotePrefix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NumberFormat="1" applyFont="1" applyBorder="1" applyAlignment="1" quotePrefix="1">
      <alignment horizontal="right"/>
    </xf>
    <xf numFmtId="0" fontId="1" fillId="0" borderId="12" xfId="0" applyNumberFormat="1" applyFont="1" applyBorder="1" applyAlignment="1" quotePrefix="1">
      <alignment vertical="center"/>
    </xf>
    <xf numFmtId="0" fontId="1" fillId="0" borderId="12" xfId="0" applyNumberFormat="1" applyFont="1" applyBorder="1" applyAlignment="1" quotePrefix="1">
      <alignment/>
    </xf>
    <xf numFmtId="0" fontId="1" fillId="0" borderId="13" xfId="0" applyNumberFormat="1" applyFont="1" applyBorder="1" applyAlignment="1" quotePrefix="1">
      <alignment/>
    </xf>
    <xf numFmtId="0" fontId="3" fillId="24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center"/>
    </xf>
    <xf numFmtId="0" fontId="3" fillId="25" borderId="16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 quotePrefix="1">
      <alignment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8" xfId="0" applyFont="1" applyFill="1" applyBorder="1" applyAlignment="1" applyProtection="1">
      <alignment/>
      <protection locked="0"/>
    </xf>
    <xf numFmtId="0" fontId="3" fillId="24" borderId="15" xfId="0" applyFont="1" applyFill="1" applyBorder="1" applyAlignment="1">
      <alignment horizontal="left"/>
    </xf>
    <xf numFmtId="0" fontId="0" fillId="24" borderId="15" xfId="0" applyFont="1" applyFill="1" applyBorder="1" applyAlignment="1">
      <alignment/>
    </xf>
    <xf numFmtId="0" fontId="3" fillId="0" borderId="16" xfId="0" applyFont="1" applyBorder="1" applyAlignment="1" applyProtection="1">
      <alignment horizontal="right"/>
      <protection locked="0"/>
    </xf>
    <xf numFmtId="0" fontId="0" fillId="24" borderId="15" xfId="0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6" xfId="0" applyNumberFormat="1" applyFont="1" applyBorder="1" applyAlignment="1">
      <alignment horizontal="center" vertical="center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25" borderId="16" xfId="0" applyFont="1" applyFill="1" applyBorder="1" applyAlignment="1">
      <alignment horizontal="left"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27" sqref="I27"/>
    </sheetView>
  </sheetViews>
  <sheetFormatPr defaultColWidth="9.140625" defaultRowHeight="15" outlineLevelCol="1"/>
  <cols>
    <col min="1" max="1" width="20.00390625" style="0" bestFit="1" customWidth="1"/>
    <col min="3" max="3" width="9.140625" style="2" customWidth="1"/>
    <col min="4" max="4" width="9.140625" style="3" customWidth="1"/>
    <col min="5" max="5" width="9.28125" style="0" bestFit="1" customWidth="1"/>
    <col min="6" max="6" width="28.00390625" style="0" customWidth="1"/>
    <col min="9" max="9" width="12.8515625" style="0" customWidth="1"/>
    <col min="14" max="15" width="9.140625" style="0" hidden="1" customWidth="1" outlineLevel="1"/>
    <col min="16" max="16" width="9.140625" style="0" customWidth="1" collapsed="1"/>
  </cols>
  <sheetData>
    <row r="1" ht="15.75" thickBot="1">
      <c r="A1" s="1" t="s">
        <v>60</v>
      </c>
    </row>
    <row r="2" spans="1:6" ht="15.75" thickBo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16" ht="15">
      <c r="A3" s="19" t="s">
        <v>61</v>
      </c>
      <c r="B3" s="11"/>
      <c r="C3" s="12" t="s">
        <v>8</v>
      </c>
      <c r="D3" s="13">
        <v>1990</v>
      </c>
      <c r="E3" s="14" t="str">
        <f aca="true" t="shared" si="0" ref="E3:E34">IF($D3=0,"",IF($D3&lt;1991,"Felnőtt",INDEX($O$20:$O$36,MATCH($D3,$N$20:$N$36,0))))</f>
        <v>Felnőtt</v>
      </c>
      <c r="F3" s="15" t="s">
        <v>62</v>
      </c>
      <c r="G3" s="16"/>
      <c r="H3" s="16"/>
      <c r="I3" s="17" t="s">
        <v>10</v>
      </c>
      <c r="J3" s="17"/>
      <c r="K3" s="18" t="s">
        <v>11</v>
      </c>
      <c r="L3" s="17"/>
      <c r="M3" s="17"/>
      <c r="N3" s="16"/>
      <c r="O3" s="16"/>
      <c r="P3" s="16"/>
    </row>
    <row r="4" spans="1:16" ht="15">
      <c r="A4" s="19" t="s">
        <v>63</v>
      </c>
      <c r="B4" s="11"/>
      <c r="C4" s="12" t="s">
        <v>8</v>
      </c>
      <c r="D4" s="13">
        <v>1985</v>
      </c>
      <c r="E4" s="14" t="str">
        <f t="shared" si="0"/>
        <v>Felnőtt</v>
      </c>
      <c r="F4" s="15" t="s">
        <v>64</v>
      </c>
      <c r="G4" s="16"/>
      <c r="H4" s="16"/>
      <c r="I4" s="17"/>
      <c r="J4" s="17"/>
      <c r="K4" s="18" t="s">
        <v>8</v>
      </c>
      <c r="L4" s="18" t="s">
        <v>13</v>
      </c>
      <c r="M4" s="17"/>
      <c r="N4" s="16"/>
      <c r="O4" s="16"/>
      <c r="P4" s="16"/>
    </row>
    <row r="5" spans="1:16" ht="15">
      <c r="A5" s="19" t="s">
        <v>65</v>
      </c>
      <c r="B5" s="26"/>
      <c r="C5" s="12" t="s">
        <v>8</v>
      </c>
      <c r="D5" s="13">
        <v>1987</v>
      </c>
      <c r="E5" s="14" t="str">
        <f t="shared" si="0"/>
        <v>Felnőtt</v>
      </c>
      <c r="F5" s="15" t="s">
        <v>66</v>
      </c>
      <c r="G5" s="16"/>
      <c r="H5" s="16"/>
      <c r="I5" s="17">
        <v>2006</v>
      </c>
      <c r="J5" s="21">
        <v>0</v>
      </c>
      <c r="K5" s="11">
        <f>_xlfn.COUNTIFS($C$3:$C$138,"férfi",$E$3:$E$138,"0")</f>
        <v>0</v>
      </c>
      <c r="L5" s="11">
        <f>_xlfn.COUNTIFS($C$3:$C$138,"nő",$E$3:$E$138,"0")</f>
        <v>1</v>
      </c>
      <c r="M5" s="17">
        <f aca="true" t="shared" si="1" ref="M5:M14">SUM(K5:L5)</f>
        <v>1</v>
      </c>
      <c r="N5" s="22" t="s">
        <v>18</v>
      </c>
      <c r="O5" s="16"/>
      <c r="P5" s="16"/>
    </row>
    <row r="6" spans="1:16" ht="15">
      <c r="A6" s="19" t="s">
        <v>67</v>
      </c>
      <c r="B6" s="26"/>
      <c r="C6" s="12" t="s">
        <v>8</v>
      </c>
      <c r="D6" s="13">
        <v>1977</v>
      </c>
      <c r="E6" s="14" t="str">
        <f t="shared" si="0"/>
        <v>Felnőtt</v>
      </c>
      <c r="F6" s="15" t="s">
        <v>66</v>
      </c>
      <c r="G6" s="16"/>
      <c r="H6" s="16"/>
      <c r="I6" s="17" t="s">
        <v>20</v>
      </c>
      <c r="J6" s="18" t="s">
        <v>68</v>
      </c>
      <c r="K6" s="11">
        <f>_xlfn.COUNTIFS($C$3:$C$138,"férfi",$E$3:$E$138,"F")</f>
        <v>1</v>
      </c>
      <c r="L6" s="11">
        <f>_xlfn.COUNTIFS($C$3:$C$138,"nő",$E$3:$E$138,"F")</f>
        <v>3</v>
      </c>
      <c r="M6" s="17">
        <f t="shared" si="1"/>
        <v>4</v>
      </c>
      <c r="N6" s="16"/>
      <c r="O6" s="16"/>
      <c r="P6" s="16"/>
    </row>
    <row r="7" spans="1:16" ht="15">
      <c r="A7" s="19" t="s">
        <v>69</v>
      </c>
      <c r="B7" s="11"/>
      <c r="C7" s="12" t="s">
        <v>8</v>
      </c>
      <c r="D7" s="13">
        <v>1980</v>
      </c>
      <c r="E7" s="14" t="str">
        <f t="shared" si="0"/>
        <v>Felnőtt</v>
      </c>
      <c r="F7" s="15" t="s">
        <v>62</v>
      </c>
      <c r="G7" s="16"/>
      <c r="H7" s="16"/>
      <c r="I7" s="17" t="s">
        <v>24</v>
      </c>
      <c r="J7" s="18" t="s">
        <v>70</v>
      </c>
      <c r="K7" s="11">
        <f>_xlfn.COUNTIFS($C$3:$C$138,"férfi",$E$3:$E$138,"E")</f>
        <v>14</v>
      </c>
      <c r="L7" s="11">
        <f>_xlfn.COUNTIFS($C$3:$C$138,"nő",$E$3:$E$138,"E")</f>
        <v>11</v>
      </c>
      <c r="M7" s="17">
        <f t="shared" si="1"/>
        <v>25</v>
      </c>
      <c r="N7" s="16"/>
      <c r="O7" s="16"/>
      <c r="P7" s="16"/>
    </row>
    <row r="8" spans="1:16" ht="15">
      <c r="A8" s="34" t="s">
        <v>71</v>
      </c>
      <c r="B8" s="24"/>
      <c r="C8" s="12" t="s">
        <v>8</v>
      </c>
      <c r="D8" s="25">
        <v>1987</v>
      </c>
      <c r="E8" s="14" t="str">
        <f t="shared" si="0"/>
        <v>Felnőtt</v>
      </c>
      <c r="F8" s="15" t="s">
        <v>72</v>
      </c>
      <c r="G8" s="16"/>
      <c r="H8" s="16"/>
      <c r="I8" s="17" t="s">
        <v>73</v>
      </c>
      <c r="J8" s="18" t="s">
        <v>74</v>
      </c>
      <c r="K8" s="11">
        <f>_xlfn.COUNTIFS($C$3:$C$138,"férfi",$E$3:$E$138,"D")</f>
        <v>7</v>
      </c>
      <c r="L8" s="11">
        <f>_xlfn.COUNTIFS($C$3:$C$138,"nő",$E$3:$E$138,"D")</f>
        <v>10</v>
      </c>
      <c r="M8" s="17">
        <f t="shared" si="1"/>
        <v>17</v>
      </c>
      <c r="N8" s="16"/>
      <c r="O8" s="16"/>
      <c r="P8" s="16"/>
    </row>
    <row r="9" spans="1:16" ht="15">
      <c r="A9" s="19" t="s">
        <v>75</v>
      </c>
      <c r="B9" s="11"/>
      <c r="C9" s="12" t="s">
        <v>8</v>
      </c>
      <c r="D9" s="13">
        <v>1991</v>
      </c>
      <c r="E9" s="14" t="str">
        <f t="shared" si="0"/>
        <v>Felnőtt</v>
      </c>
      <c r="F9" s="15" t="s">
        <v>76</v>
      </c>
      <c r="G9" s="16"/>
      <c r="H9" s="16"/>
      <c r="I9" s="17" t="s">
        <v>77</v>
      </c>
      <c r="J9" s="18" t="s">
        <v>78</v>
      </c>
      <c r="K9" s="11">
        <f>_xlfn.COUNTIFS($C$3:$C$138,"férfi",$E$3:$E$138,"C")</f>
        <v>19</v>
      </c>
      <c r="L9" s="11">
        <f>_xlfn.COUNTIFS($C$3:$C$138,"nő",$E$3:$E$138,"C")</f>
        <v>16</v>
      </c>
      <c r="M9" s="17">
        <f t="shared" si="1"/>
        <v>35</v>
      </c>
      <c r="N9" s="16"/>
      <c r="O9" s="16"/>
      <c r="P9" s="16"/>
    </row>
    <row r="10" spans="1:16" ht="15">
      <c r="A10" s="19" t="s">
        <v>79</v>
      </c>
      <c r="B10" s="11"/>
      <c r="C10" s="12" t="s">
        <v>13</v>
      </c>
      <c r="D10" s="13">
        <v>1987</v>
      </c>
      <c r="E10" s="14" t="str">
        <f t="shared" si="0"/>
        <v>Felnőtt</v>
      </c>
      <c r="F10" s="15" t="s">
        <v>80</v>
      </c>
      <c r="G10" s="16"/>
      <c r="H10" s="16"/>
      <c r="I10" s="17" t="s">
        <v>81</v>
      </c>
      <c r="J10" s="18" t="s">
        <v>82</v>
      </c>
      <c r="K10" s="11">
        <f>_xlfn.COUNTIFS($C$3:$C$138,"férfi",$E$3:$E$138,"Kadett")</f>
        <v>8</v>
      </c>
      <c r="L10" s="11">
        <f>_xlfn.COUNTIFS($C$3:$C$138,"nő",$E$3:$E$138,"Kadett")</f>
        <v>10</v>
      </c>
      <c r="M10" s="17">
        <f>SUM(K10:L10)</f>
        <v>18</v>
      </c>
      <c r="N10" s="16"/>
      <c r="O10" s="16"/>
      <c r="P10" s="16"/>
    </row>
    <row r="11" spans="1:16" ht="15">
      <c r="A11" s="33" t="s">
        <v>83</v>
      </c>
      <c r="B11" s="24"/>
      <c r="C11" s="49" t="s">
        <v>8</v>
      </c>
      <c r="D11" s="50">
        <v>1993</v>
      </c>
      <c r="E11" s="14" t="str">
        <f t="shared" si="0"/>
        <v>A</v>
      </c>
      <c r="F11" s="51" t="s">
        <v>9</v>
      </c>
      <c r="G11" s="16"/>
      <c r="H11" s="16"/>
      <c r="I11" s="17" t="s">
        <v>84</v>
      </c>
      <c r="J11" s="18" t="s">
        <v>85</v>
      </c>
      <c r="K11" s="11">
        <f>_xlfn.COUNTIFS($C$3:$C$138,"férfi",$E$3:$E$138,"B")</f>
        <v>11</v>
      </c>
      <c r="L11" s="11">
        <f>_xlfn.COUNTIFS($C$3:$C$138,"nő",$E$3:$E$138,"B")</f>
        <v>8</v>
      </c>
      <c r="M11" s="17">
        <f>SUM(K11:L11)</f>
        <v>19</v>
      </c>
      <c r="N11" s="16"/>
      <c r="O11" s="16"/>
      <c r="P11" s="16"/>
    </row>
    <row r="12" spans="1:16" ht="15">
      <c r="A12" s="52" t="s">
        <v>86</v>
      </c>
      <c r="B12" s="24"/>
      <c r="C12" s="12" t="s">
        <v>8</v>
      </c>
      <c r="D12" s="25">
        <v>1993</v>
      </c>
      <c r="E12" s="14" t="str">
        <f t="shared" si="0"/>
        <v>A</v>
      </c>
      <c r="F12" s="51" t="s">
        <v>30</v>
      </c>
      <c r="G12" s="16"/>
      <c r="H12" s="16"/>
      <c r="I12" s="17" t="s">
        <v>87</v>
      </c>
      <c r="J12" s="18" t="s">
        <v>88</v>
      </c>
      <c r="K12" s="11">
        <f>_xlfn.COUNTIFS($C$3:$C$138,"férfi",$E$3:$E$138,"A")</f>
        <v>3</v>
      </c>
      <c r="L12" s="11">
        <f>_xlfn.COUNTIFS($C$3:$C$138,"nő",$E$3:$E$138,"A")</f>
        <v>1</v>
      </c>
      <c r="M12" s="17">
        <f>SUM(K12:L12)</f>
        <v>4</v>
      </c>
      <c r="N12" s="16"/>
      <c r="O12" s="16"/>
      <c r="P12" s="16"/>
    </row>
    <row r="13" spans="1:16" ht="15">
      <c r="A13" s="19" t="s">
        <v>89</v>
      </c>
      <c r="B13" s="11"/>
      <c r="C13" s="12" t="s">
        <v>8</v>
      </c>
      <c r="D13" s="13">
        <v>1993</v>
      </c>
      <c r="E13" s="14" t="str">
        <f t="shared" si="0"/>
        <v>A</v>
      </c>
      <c r="F13" s="15" t="s">
        <v>80</v>
      </c>
      <c r="G13" s="16"/>
      <c r="H13" s="16"/>
      <c r="I13" s="17" t="s">
        <v>90</v>
      </c>
      <c r="J13" s="18" t="s">
        <v>91</v>
      </c>
      <c r="K13" s="11">
        <f>_xlfn.COUNTIFS($C$3:$C$138,"férfi",$E$3:$E$138,"Felnőtt")</f>
        <v>7</v>
      </c>
      <c r="L13" s="11">
        <f>_xlfn.COUNTIFS($C$3:$C$138,"nő",$E$3:$E$138,"Felnőtt")</f>
        <v>1</v>
      </c>
      <c r="M13" s="17">
        <f t="shared" si="1"/>
        <v>8</v>
      </c>
      <c r="N13" s="16"/>
      <c r="O13" s="16"/>
      <c r="P13" s="16"/>
    </row>
    <row r="14" spans="1:16" ht="15">
      <c r="A14" s="19" t="s">
        <v>92</v>
      </c>
      <c r="B14" s="11"/>
      <c r="C14" s="12" t="s">
        <v>13</v>
      </c>
      <c r="D14" s="13">
        <v>1992</v>
      </c>
      <c r="E14" s="14" t="str">
        <f t="shared" si="0"/>
        <v>A</v>
      </c>
      <c r="F14" s="15" t="s">
        <v>66</v>
      </c>
      <c r="G14" s="16"/>
      <c r="H14" s="16"/>
      <c r="I14" s="17"/>
      <c r="J14" s="17"/>
      <c r="K14" s="11">
        <f>SUM(K5:K13)</f>
        <v>70</v>
      </c>
      <c r="L14" s="11">
        <f>SUM(L5:L13)</f>
        <v>61</v>
      </c>
      <c r="M14" s="17">
        <f t="shared" si="1"/>
        <v>131</v>
      </c>
      <c r="N14" s="16" t="str">
        <f>IF(M14=M15,"Jó!","Hiba!")</f>
        <v>Jó!</v>
      </c>
      <c r="O14" s="16"/>
      <c r="P14" s="16"/>
    </row>
    <row r="15" spans="1:16" ht="15">
      <c r="A15" s="53" t="s">
        <v>93</v>
      </c>
      <c r="B15" s="24"/>
      <c r="C15" s="49" t="s">
        <v>8</v>
      </c>
      <c r="D15" s="54">
        <v>1995</v>
      </c>
      <c r="E15" s="14" t="str">
        <f t="shared" si="0"/>
        <v>B</v>
      </c>
      <c r="F15" s="15" t="s">
        <v>15</v>
      </c>
      <c r="G15" s="16"/>
      <c r="H15" s="16"/>
      <c r="I15" s="16"/>
      <c r="J15" s="16"/>
      <c r="K15" s="16"/>
      <c r="L15" s="16"/>
      <c r="M15" s="16">
        <f>COUNT($D$3:$D$138)</f>
        <v>131</v>
      </c>
      <c r="N15" s="16"/>
      <c r="O15" s="16"/>
      <c r="P15" s="16"/>
    </row>
    <row r="16" spans="1:16" ht="15">
      <c r="A16" s="34" t="s">
        <v>94</v>
      </c>
      <c r="B16" s="24"/>
      <c r="C16" s="12" t="s">
        <v>8</v>
      </c>
      <c r="D16" s="25">
        <v>1994</v>
      </c>
      <c r="E16" s="14" t="str">
        <f t="shared" si="0"/>
        <v>B</v>
      </c>
      <c r="F16" s="15" t="s">
        <v>72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19" t="s">
        <v>95</v>
      </c>
      <c r="B17" s="11"/>
      <c r="C17" s="12" t="s">
        <v>8</v>
      </c>
      <c r="D17" s="13">
        <v>1995</v>
      </c>
      <c r="E17" s="14" t="str">
        <f t="shared" si="0"/>
        <v>B</v>
      </c>
      <c r="F17" s="28" t="s">
        <v>62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>
      <c r="A18" s="52" t="s">
        <v>96</v>
      </c>
      <c r="B18" s="24"/>
      <c r="C18" s="12" t="s">
        <v>8</v>
      </c>
      <c r="D18" s="25">
        <v>1995</v>
      </c>
      <c r="E18" s="14" t="str">
        <f t="shared" si="0"/>
        <v>B</v>
      </c>
      <c r="F18" s="55" t="s">
        <v>30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34" t="s">
        <v>97</v>
      </c>
      <c r="B19" s="24"/>
      <c r="C19" s="12" t="s">
        <v>8</v>
      </c>
      <c r="D19" s="25">
        <v>1995</v>
      </c>
      <c r="E19" s="14" t="str">
        <f t="shared" si="0"/>
        <v>B</v>
      </c>
      <c r="F19" s="28" t="s">
        <v>72</v>
      </c>
      <c r="G19" s="16"/>
      <c r="H19" s="16"/>
      <c r="I19" s="16"/>
      <c r="J19" s="16"/>
      <c r="K19" s="16"/>
      <c r="L19" s="16"/>
      <c r="M19" s="16"/>
      <c r="N19" s="16">
        <v>2008</v>
      </c>
      <c r="O19" s="56">
        <v>0</v>
      </c>
      <c r="P19" s="16"/>
    </row>
    <row r="20" spans="1:16" ht="15">
      <c r="A20" s="19" t="s">
        <v>98</v>
      </c>
      <c r="B20" s="11"/>
      <c r="C20" s="12" t="s">
        <v>8</v>
      </c>
      <c r="D20" s="13">
        <v>1994</v>
      </c>
      <c r="E20" s="14" t="str">
        <f t="shared" si="0"/>
        <v>B</v>
      </c>
      <c r="F20" s="28" t="s">
        <v>66</v>
      </c>
      <c r="G20" s="16"/>
      <c r="H20" s="16"/>
      <c r="K20" s="16"/>
      <c r="L20" s="16"/>
      <c r="M20" s="16"/>
      <c r="N20" s="16">
        <v>2007</v>
      </c>
      <c r="O20" s="56">
        <v>0</v>
      </c>
      <c r="P20" s="16"/>
    </row>
    <row r="21" spans="1:16" ht="15">
      <c r="A21" s="33" t="s">
        <v>99</v>
      </c>
      <c r="B21" s="24"/>
      <c r="C21" s="12" t="s">
        <v>8</v>
      </c>
      <c r="D21" s="25">
        <v>1994</v>
      </c>
      <c r="E21" s="14" t="str">
        <f t="shared" si="0"/>
        <v>B</v>
      </c>
      <c r="F21" s="55" t="s">
        <v>9</v>
      </c>
      <c r="G21" s="16"/>
      <c r="H21" s="16"/>
      <c r="K21" s="16"/>
      <c r="L21" s="16"/>
      <c r="M21" s="16"/>
      <c r="N21" s="16">
        <v>2006</v>
      </c>
      <c r="O21" s="56">
        <v>0</v>
      </c>
      <c r="P21" s="16"/>
    </row>
    <row r="22" spans="1:16" ht="15">
      <c r="A22" s="19" t="s">
        <v>100</v>
      </c>
      <c r="B22" s="11"/>
      <c r="C22" s="12" t="s">
        <v>8</v>
      </c>
      <c r="D22" s="13">
        <v>1994</v>
      </c>
      <c r="E22" s="14" t="str">
        <f t="shared" si="0"/>
        <v>B</v>
      </c>
      <c r="F22" s="28" t="s">
        <v>80</v>
      </c>
      <c r="G22" s="16"/>
      <c r="H22" s="16"/>
      <c r="K22" s="16"/>
      <c r="L22" s="16"/>
      <c r="M22" s="16"/>
      <c r="N22" s="16">
        <v>2005</v>
      </c>
      <c r="O22" s="16" t="s">
        <v>68</v>
      </c>
      <c r="P22" s="16"/>
    </row>
    <row r="23" spans="1:16" ht="15">
      <c r="A23" s="34" t="s">
        <v>101</v>
      </c>
      <c r="B23" s="24"/>
      <c r="C23" s="12" t="s">
        <v>8</v>
      </c>
      <c r="D23" s="25">
        <v>1995</v>
      </c>
      <c r="E23" s="14" t="str">
        <f t="shared" si="0"/>
        <v>B</v>
      </c>
      <c r="F23" s="28" t="s">
        <v>72</v>
      </c>
      <c r="G23" s="16"/>
      <c r="H23" s="16"/>
      <c r="K23" s="16"/>
      <c r="L23" s="16"/>
      <c r="M23" s="16"/>
      <c r="N23" s="16">
        <v>2004</v>
      </c>
      <c r="O23" s="16" t="s">
        <v>68</v>
      </c>
      <c r="P23" s="16"/>
    </row>
    <row r="24" spans="1:16" ht="15">
      <c r="A24" s="34" t="s">
        <v>102</v>
      </c>
      <c r="B24" s="24"/>
      <c r="C24" s="12" t="s">
        <v>8</v>
      </c>
      <c r="D24" s="25">
        <v>1995</v>
      </c>
      <c r="E24" s="14" t="str">
        <f t="shared" si="0"/>
        <v>B</v>
      </c>
      <c r="F24" s="28" t="s">
        <v>72</v>
      </c>
      <c r="G24" s="16"/>
      <c r="H24" s="16"/>
      <c r="K24" s="16"/>
      <c r="L24" s="16"/>
      <c r="M24" s="16"/>
      <c r="N24" s="16">
        <v>2003</v>
      </c>
      <c r="O24" s="16" t="s">
        <v>70</v>
      </c>
      <c r="P24" s="16"/>
    </row>
    <row r="25" spans="1:16" ht="15">
      <c r="A25" s="19" t="s">
        <v>103</v>
      </c>
      <c r="B25" s="11"/>
      <c r="C25" s="12" t="s">
        <v>8</v>
      </c>
      <c r="D25" s="13">
        <v>1995</v>
      </c>
      <c r="E25" s="14" t="str">
        <f t="shared" si="0"/>
        <v>B</v>
      </c>
      <c r="F25" s="28" t="s">
        <v>80</v>
      </c>
      <c r="G25" s="16"/>
      <c r="H25" s="16"/>
      <c r="K25" s="16"/>
      <c r="L25" s="16"/>
      <c r="M25" s="16"/>
      <c r="N25" s="16">
        <v>2002</v>
      </c>
      <c r="O25" s="16" t="s">
        <v>70</v>
      </c>
      <c r="P25" s="16"/>
    </row>
    <row r="26" spans="1:16" ht="15">
      <c r="A26" s="19" t="s">
        <v>104</v>
      </c>
      <c r="B26" s="11"/>
      <c r="C26" s="12" t="s">
        <v>13</v>
      </c>
      <c r="D26" s="13">
        <v>1995</v>
      </c>
      <c r="E26" s="14" t="str">
        <f t="shared" si="0"/>
        <v>B</v>
      </c>
      <c r="F26" s="28" t="s">
        <v>80</v>
      </c>
      <c r="G26" s="16"/>
      <c r="H26" s="16"/>
      <c r="K26" s="16"/>
      <c r="L26" s="16"/>
      <c r="M26" s="16"/>
      <c r="N26" s="16">
        <v>2001</v>
      </c>
      <c r="O26" s="16" t="s">
        <v>74</v>
      </c>
      <c r="P26" s="16"/>
    </row>
    <row r="27" spans="1:16" ht="15">
      <c r="A27" s="52" t="s">
        <v>105</v>
      </c>
      <c r="B27" s="24"/>
      <c r="C27" s="12" t="s">
        <v>13</v>
      </c>
      <c r="D27" s="25">
        <v>1995</v>
      </c>
      <c r="E27" s="14" t="str">
        <f t="shared" si="0"/>
        <v>B</v>
      </c>
      <c r="F27" s="55" t="s">
        <v>30</v>
      </c>
      <c r="G27" s="16"/>
      <c r="H27" s="16"/>
      <c r="K27" s="16"/>
      <c r="L27" s="16"/>
      <c r="M27" s="16"/>
      <c r="N27" s="16">
        <v>2000</v>
      </c>
      <c r="O27" s="16" t="s">
        <v>74</v>
      </c>
      <c r="P27" s="16"/>
    </row>
    <row r="28" spans="1:16" ht="15">
      <c r="A28" s="19" t="s">
        <v>106</v>
      </c>
      <c r="B28" s="11"/>
      <c r="C28" s="12" t="s">
        <v>13</v>
      </c>
      <c r="D28" s="13">
        <v>1995</v>
      </c>
      <c r="E28" s="14" t="str">
        <f t="shared" si="0"/>
        <v>B</v>
      </c>
      <c r="F28" s="28" t="s">
        <v>66</v>
      </c>
      <c r="G28" s="16"/>
      <c r="H28" s="16"/>
      <c r="K28" s="16"/>
      <c r="L28" s="16"/>
      <c r="M28" s="16"/>
      <c r="N28" s="16">
        <v>1999</v>
      </c>
      <c r="O28" s="16" t="s">
        <v>78</v>
      </c>
      <c r="P28" s="16"/>
    </row>
    <row r="29" spans="1:16" ht="15">
      <c r="A29" s="53" t="s">
        <v>107</v>
      </c>
      <c r="B29" s="24"/>
      <c r="C29" s="49" t="s">
        <v>13</v>
      </c>
      <c r="D29" s="54">
        <v>1995</v>
      </c>
      <c r="E29" s="14" t="str">
        <f t="shared" si="0"/>
        <v>B</v>
      </c>
      <c r="F29" s="28" t="s">
        <v>15</v>
      </c>
      <c r="G29" s="16"/>
      <c r="H29" s="16"/>
      <c r="K29" s="16"/>
      <c r="L29" s="16"/>
      <c r="M29" s="16"/>
      <c r="N29" s="16">
        <v>1998</v>
      </c>
      <c r="O29" s="16" t="s">
        <v>78</v>
      </c>
      <c r="P29" s="16"/>
    </row>
    <row r="30" spans="1:16" ht="15">
      <c r="A30" s="33" t="s">
        <v>108</v>
      </c>
      <c r="B30" s="24"/>
      <c r="C30" s="12" t="s">
        <v>13</v>
      </c>
      <c r="D30" s="25">
        <v>1995</v>
      </c>
      <c r="E30" s="14" t="str">
        <f t="shared" si="0"/>
        <v>B</v>
      </c>
      <c r="F30" s="55" t="s">
        <v>9</v>
      </c>
      <c r="G30" s="16"/>
      <c r="H30" s="16"/>
      <c r="K30" s="16"/>
      <c r="L30" s="16"/>
      <c r="M30" s="16"/>
      <c r="N30" s="16">
        <v>1997</v>
      </c>
      <c r="O30" s="16" t="s">
        <v>82</v>
      </c>
      <c r="P30" s="16"/>
    </row>
    <row r="31" spans="1:16" ht="15">
      <c r="A31" s="19" t="s">
        <v>109</v>
      </c>
      <c r="B31" s="26"/>
      <c r="C31" s="12" t="s">
        <v>13</v>
      </c>
      <c r="D31" s="57">
        <v>1995</v>
      </c>
      <c r="E31" s="14" t="str">
        <f t="shared" si="0"/>
        <v>B</v>
      </c>
      <c r="F31" s="28" t="s">
        <v>66</v>
      </c>
      <c r="G31" s="16"/>
      <c r="H31" s="16"/>
      <c r="K31" s="16"/>
      <c r="L31" s="16"/>
      <c r="M31" s="16"/>
      <c r="N31" s="16">
        <v>1996</v>
      </c>
      <c r="O31" s="16" t="s">
        <v>82</v>
      </c>
      <c r="P31" s="16"/>
    </row>
    <row r="32" spans="1:16" ht="15">
      <c r="A32" s="19" t="s">
        <v>110</v>
      </c>
      <c r="B32" s="11"/>
      <c r="C32" s="12" t="s">
        <v>13</v>
      </c>
      <c r="D32" s="13">
        <v>1994</v>
      </c>
      <c r="E32" s="14" t="str">
        <f t="shared" si="0"/>
        <v>B</v>
      </c>
      <c r="F32" s="28" t="s">
        <v>80</v>
      </c>
      <c r="G32" s="16"/>
      <c r="H32" s="16"/>
      <c r="K32" s="16"/>
      <c r="L32" s="16"/>
      <c r="M32" s="16"/>
      <c r="N32" s="16">
        <v>1995</v>
      </c>
      <c r="O32" s="16" t="s">
        <v>85</v>
      </c>
      <c r="P32" s="16"/>
    </row>
    <row r="33" spans="1:16" ht="15">
      <c r="A33" s="33" t="s">
        <v>111</v>
      </c>
      <c r="B33" s="24"/>
      <c r="C33" s="49" t="s">
        <v>13</v>
      </c>
      <c r="D33" s="25">
        <v>1995</v>
      </c>
      <c r="E33" s="14" t="str">
        <f t="shared" si="0"/>
        <v>B</v>
      </c>
      <c r="F33" s="55" t="s">
        <v>9</v>
      </c>
      <c r="G33" s="16"/>
      <c r="H33" s="16"/>
      <c r="K33" s="16"/>
      <c r="L33" s="16"/>
      <c r="M33" s="16"/>
      <c r="N33" s="16">
        <v>1994</v>
      </c>
      <c r="O33" s="16" t="s">
        <v>85</v>
      </c>
      <c r="P33" s="16"/>
    </row>
    <row r="34" spans="1:16" ht="15">
      <c r="A34" s="33" t="s">
        <v>113</v>
      </c>
      <c r="B34" s="24"/>
      <c r="C34" s="49" t="s">
        <v>8</v>
      </c>
      <c r="D34" s="50">
        <v>1997</v>
      </c>
      <c r="E34" s="14" t="str">
        <f t="shared" si="0"/>
        <v>Kadett</v>
      </c>
      <c r="F34" s="55" t="s">
        <v>9</v>
      </c>
      <c r="G34" s="16"/>
      <c r="H34" s="16"/>
      <c r="K34" s="16"/>
      <c r="L34" s="16"/>
      <c r="M34" s="16"/>
      <c r="N34" s="16">
        <v>1993</v>
      </c>
      <c r="O34" s="16" t="s">
        <v>88</v>
      </c>
      <c r="P34" s="16"/>
    </row>
    <row r="35" spans="1:16" ht="15">
      <c r="A35" s="33" t="s">
        <v>114</v>
      </c>
      <c r="B35" s="24"/>
      <c r="C35" s="12" t="s">
        <v>8</v>
      </c>
      <c r="D35" s="25">
        <v>1996</v>
      </c>
      <c r="E35" s="14" t="str">
        <f aca="true" t="shared" si="2" ref="E35:E66">IF($D35=0,"",IF($D35&lt;1991,"Felnőtt",INDEX($O$20:$O$36,MATCH($D35,$N$20:$N$36,0))))</f>
        <v>Kadett</v>
      </c>
      <c r="F35" s="55" t="s">
        <v>9</v>
      </c>
      <c r="G35" s="16"/>
      <c r="H35" s="16"/>
      <c r="K35" s="16"/>
      <c r="L35" s="16"/>
      <c r="M35" s="16"/>
      <c r="N35" s="16">
        <v>1992</v>
      </c>
      <c r="O35" s="16" t="s">
        <v>88</v>
      </c>
      <c r="P35" s="16"/>
    </row>
    <row r="36" spans="1:16" ht="15">
      <c r="A36" s="52" t="s">
        <v>116</v>
      </c>
      <c r="B36" s="24"/>
      <c r="C36" s="12" t="s">
        <v>8</v>
      </c>
      <c r="D36" s="25">
        <v>1996</v>
      </c>
      <c r="E36" s="14" t="str">
        <f t="shared" si="2"/>
        <v>Kadett</v>
      </c>
      <c r="F36" s="55" t="s">
        <v>30</v>
      </c>
      <c r="G36" s="16"/>
      <c r="H36" s="16"/>
      <c r="K36" s="16"/>
      <c r="L36" s="16"/>
      <c r="M36" s="16"/>
      <c r="N36" s="16">
        <v>1991</v>
      </c>
      <c r="O36" s="16" t="s">
        <v>91</v>
      </c>
      <c r="P36" s="16"/>
    </row>
    <row r="37" spans="1:16" ht="15">
      <c r="A37" s="34" t="s">
        <v>117</v>
      </c>
      <c r="B37" s="24"/>
      <c r="C37" s="12" t="s">
        <v>8</v>
      </c>
      <c r="D37" s="25">
        <v>1997</v>
      </c>
      <c r="E37" s="14" t="str">
        <f t="shared" si="2"/>
        <v>Kadett</v>
      </c>
      <c r="F37" s="28" t="s">
        <v>72</v>
      </c>
      <c r="G37" s="16"/>
      <c r="H37" s="16"/>
      <c r="K37" s="16"/>
      <c r="L37" s="16"/>
      <c r="M37" s="16"/>
      <c r="N37" s="16"/>
      <c r="O37" s="16"/>
      <c r="P37" s="16"/>
    </row>
    <row r="38" spans="1:16" ht="15">
      <c r="A38" s="19" t="s">
        <v>118</v>
      </c>
      <c r="B38" s="11"/>
      <c r="C38" s="12" t="s">
        <v>8</v>
      </c>
      <c r="D38" s="13">
        <v>1997</v>
      </c>
      <c r="E38" s="14" t="str">
        <f t="shared" si="2"/>
        <v>Kadett</v>
      </c>
      <c r="F38" s="28" t="s">
        <v>64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5">
      <c r="A39" s="19" t="s">
        <v>119</v>
      </c>
      <c r="B39" s="11"/>
      <c r="C39" s="12" t="s">
        <v>8</v>
      </c>
      <c r="D39" s="13">
        <v>1996</v>
      </c>
      <c r="E39" s="14" t="str">
        <f t="shared" si="2"/>
        <v>Kadett</v>
      </c>
      <c r="F39" s="28" t="s">
        <v>64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5">
      <c r="A40" s="19" t="s">
        <v>120</v>
      </c>
      <c r="B40" s="24"/>
      <c r="C40" s="12" t="s">
        <v>8</v>
      </c>
      <c r="D40" s="25">
        <v>1996</v>
      </c>
      <c r="E40" s="14" t="str">
        <f t="shared" si="2"/>
        <v>Kadett</v>
      </c>
      <c r="F40" s="28" t="s">
        <v>80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">
      <c r="A41" s="33" t="s">
        <v>121</v>
      </c>
      <c r="B41" s="24"/>
      <c r="C41" s="12" t="s">
        <v>8</v>
      </c>
      <c r="D41" s="25">
        <v>1996</v>
      </c>
      <c r="E41" s="14" t="str">
        <f t="shared" si="2"/>
        <v>Kadett</v>
      </c>
      <c r="F41" s="55" t="s">
        <v>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">
      <c r="A42" s="19" t="s">
        <v>122</v>
      </c>
      <c r="B42" s="24"/>
      <c r="C42" s="12" t="s">
        <v>13</v>
      </c>
      <c r="D42" s="25">
        <v>1997</v>
      </c>
      <c r="E42" s="14" t="str">
        <f t="shared" si="2"/>
        <v>Kadett</v>
      </c>
      <c r="F42" s="28" t="s">
        <v>15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5">
      <c r="A43" s="19" t="s">
        <v>123</v>
      </c>
      <c r="B43" s="26"/>
      <c r="C43" s="12" t="s">
        <v>13</v>
      </c>
      <c r="D43" s="57">
        <v>1996</v>
      </c>
      <c r="E43" s="14" t="str">
        <f t="shared" si="2"/>
        <v>Kadett</v>
      </c>
      <c r="F43" s="28" t="s">
        <v>64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">
      <c r="A44" s="33" t="s">
        <v>127</v>
      </c>
      <c r="B44" s="24"/>
      <c r="C44" s="12" t="s">
        <v>13</v>
      </c>
      <c r="D44" s="25">
        <v>1996</v>
      </c>
      <c r="E44" s="14" t="str">
        <f t="shared" si="2"/>
        <v>Kadett</v>
      </c>
      <c r="F44" s="55" t="s">
        <v>9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">
      <c r="A45" s="19" t="s">
        <v>128</v>
      </c>
      <c r="B45" s="11"/>
      <c r="C45" s="12" t="s">
        <v>13</v>
      </c>
      <c r="D45" s="13">
        <v>1997</v>
      </c>
      <c r="E45" s="14" t="str">
        <f t="shared" si="2"/>
        <v>Kadett</v>
      </c>
      <c r="F45" s="28" t="s">
        <v>66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">
      <c r="A46" s="34" t="s">
        <v>129</v>
      </c>
      <c r="B46" s="24"/>
      <c r="C46" s="12" t="s">
        <v>13</v>
      </c>
      <c r="D46" s="25">
        <v>1996</v>
      </c>
      <c r="E46" s="14" t="str">
        <f t="shared" si="2"/>
        <v>Kadett</v>
      </c>
      <c r="F46" s="28" t="s">
        <v>72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">
      <c r="A47" s="19" t="s">
        <v>130</v>
      </c>
      <c r="B47" s="11"/>
      <c r="C47" s="12" t="s">
        <v>13</v>
      </c>
      <c r="D47" s="13">
        <v>1996</v>
      </c>
      <c r="E47" s="14" t="str">
        <f t="shared" si="2"/>
        <v>Kadett</v>
      </c>
      <c r="F47" s="28" t="s">
        <v>64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">
      <c r="A48" s="19" t="s">
        <v>131</v>
      </c>
      <c r="B48" s="24"/>
      <c r="C48" s="12" t="s">
        <v>13</v>
      </c>
      <c r="D48" s="25">
        <v>1997</v>
      </c>
      <c r="E48" s="14" t="str">
        <f t="shared" si="2"/>
        <v>Kadett</v>
      </c>
      <c r="F48" s="28" t="s">
        <v>15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>
      <c r="A49" s="33" t="s">
        <v>132</v>
      </c>
      <c r="B49" s="24"/>
      <c r="C49" s="12" t="s">
        <v>13</v>
      </c>
      <c r="D49" s="25">
        <v>1997</v>
      </c>
      <c r="E49" s="14" t="str">
        <f t="shared" si="2"/>
        <v>Kadett</v>
      </c>
      <c r="F49" s="55" t="s">
        <v>9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">
      <c r="A50" s="52" t="s">
        <v>135</v>
      </c>
      <c r="B50" s="24"/>
      <c r="C50" s="12" t="s">
        <v>13</v>
      </c>
      <c r="D50" s="25">
        <v>1997</v>
      </c>
      <c r="E50" s="14" t="str">
        <f t="shared" si="2"/>
        <v>Kadett</v>
      </c>
      <c r="F50" s="51" t="s">
        <v>30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">
      <c r="A51" s="19" t="s">
        <v>136</v>
      </c>
      <c r="B51" s="11"/>
      <c r="C51" s="12" t="s">
        <v>13</v>
      </c>
      <c r="D51" s="13">
        <v>1996</v>
      </c>
      <c r="E51" s="14" t="str">
        <f t="shared" si="2"/>
        <v>Kadett</v>
      </c>
      <c r="F51" s="15" t="s">
        <v>66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5">
      <c r="A52" s="19" t="s">
        <v>112</v>
      </c>
      <c r="B52" s="11"/>
      <c r="C52" s="12" t="s">
        <v>8</v>
      </c>
      <c r="D52" s="13">
        <v>1999</v>
      </c>
      <c r="E52" s="14" t="str">
        <f t="shared" si="2"/>
        <v>C</v>
      </c>
      <c r="F52" s="15" t="s">
        <v>66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">
      <c r="A53" s="34" t="s">
        <v>137</v>
      </c>
      <c r="B53" s="24"/>
      <c r="C53" s="12" t="s">
        <v>8</v>
      </c>
      <c r="D53" s="25">
        <v>1999</v>
      </c>
      <c r="E53" s="14" t="str">
        <f t="shared" si="2"/>
        <v>C</v>
      </c>
      <c r="F53" s="15" t="s">
        <v>80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5">
      <c r="A54" s="33" t="s">
        <v>138</v>
      </c>
      <c r="B54" s="24"/>
      <c r="C54" s="12" t="s">
        <v>8</v>
      </c>
      <c r="D54" s="25">
        <v>1998</v>
      </c>
      <c r="E54" s="14" t="str">
        <f t="shared" si="2"/>
        <v>C</v>
      </c>
      <c r="F54" s="51" t="s">
        <v>9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">
      <c r="A55" s="33" t="s">
        <v>139</v>
      </c>
      <c r="B55" s="24"/>
      <c r="C55" s="12" t="s">
        <v>8</v>
      </c>
      <c r="D55" s="25">
        <v>1999</v>
      </c>
      <c r="E55" s="14" t="str">
        <f t="shared" si="2"/>
        <v>C</v>
      </c>
      <c r="F55" s="51" t="s">
        <v>9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">
      <c r="A56" s="52" t="s">
        <v>140</v>
      </c>
      <c r="B56" s="24"/>
      <c r="C56" s="12" t="s">
        <v>8</v>
      </c>
      <c r="D56" s="25">
        <v>1999</v>
      </c>
      <c r="E56" s="14" t="str">
        <f t="shared" si="2"/>
        <v>C</v>
      </c>
      <c r="F56" s="51" t="s">
        <v>30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5">
      <c r="A57" s="33" t="s">
        <v>141</v>
      </c>
      <c r="B57" s="24"/>
      <c r="C57" s="49" t="s">
        <v>8</v>
      </c>
      <c r="D57" s="50">
        <v>1998</v>
      </c>
      <c r="E57" s="14" t="str">
        <f t="shared" si="2"/>
        <v>C</v>
      </c>
      <c r="F57" s="51" t="s">
        <v>9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5">
      <c r="A58" s="33" t="s">
        <v>142</v>
      </c>
      <c r="B58" s="24"/>
      <c r="C58" s="49" t="s">
        <v>8</v>
      </c>
      <c r="D58" s="50">
        <v>1999</v>
      </c>
      <c r="E58" s="14" t="str">
        <f t="shared" si="2"/>
        <v>C</v>
      </c>
      <c r="F58" s="51" t="s">
        <v>9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">
      <c r="A59" s="52" t="s">
        <v>143</v>
      </c>
      <c r="B59" s="24"/>
      <c r="C59" s="12" t="s">
        <v>8</v>
      </c>
      <c r="D59" s="25">
        <v>1999</v>
      </c>
      <c r="E59" s="14" t="str">
        <f t="shared" si="2"/>
        <v>C</v>
      </c>
      <c r="F59" s="51" t="s">
        <v>30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5">
      <c r="A60" s="52" t="s">
        <v>144</v>
      </c>
      <c r="B60" s="24"/>
      <c r="C60" s="12" t="s">
        <v>8</v>
      </c>
      <c r="D60" s="25">
        <v>1998</v>
      </c>
      <c r="E60" s="14" t="str">
        <f t="shared" si="2"/>
        <v>C</v>
      </c>
      <c r="F60" s="51" t="s">
        <v>30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5">
      <c r="A61" s="52" t="s">
        <v>145</v>
      </c>
      <c r="B61" s="24"/>
      <c r="C61" s="12" t="s">
        <v>8</v>
      </c>
      <c r="D61" s="25">
        <v>1998</v>
      </c>
      <c r="E61" s="14" t="str">
        <f t="shared" si="2"/>
        <v>C</v>
      </c>
      <c r="F61" s="51" t="s">
        <v>30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">
      <c r="A62" s="34" t="s">
        <v>146</v>
      </c>
      <c r="B62" s="24"/>
      <c r="C62" s="12" t="s">
        <v>8</v>
      </c>
      <c r="D62" s="25">
        <v>1998</v>
      </c>
      <c r="E62" s="14" t="str">
        <f t="shared" si="2"/>
        <v>C</v>
      </c>
      <c r="F62" s="15" t="s">
        <v>72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5">
      <c r="A63" s="34" t="s">
        <v>147</v>
      </c>
      <c r="B63" s="17"/>
      <c r="C63" s="12" t="s">
        <v>8</v>
      </c>
      <c r="D63" s="25">
        <v>1998</v>
      </c>
      <c r="E63" s="14" t="str">
        <f t="shared" si="2"/>
        <v>C</v>
      </c>
      <c r="F63" s="15" t="s">
        <v>80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5">
      <c r="A64" s="19" t="s">
        <v>115</v>
      </c>
      <c r="B64" s="11"/>
      <c r="C64" s="12" t="s">
        <v>8</v>
      </c>
      <c r="D64" s="13">
        <v>1998</v>
      </c>
      <c r="E64" s="14" t="str">
        <f t="shared" si="2"/>
        <v>C</v>
      </c>
      <c r="F64" s="15" t="s">
        <v>66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5">
      <c r="A65" s="52" t="s">
        <v>148</v>
      </c>
      <c r="B65" s="24"/>
      <c r="C65" s="12" t="s">
        <v>8</v>
      </c>
      <c r="D65" s="25">
        <v>1999</v>
      </c>
      <c r="E65" s="14" t="str">
        <f t="shared" si="2"/>
        <v>C</v>
      </c>
      <c r="F65" s="55" t="s">
        <v>30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5">
      <c r="A66" s="52" t="s">
        <v>149</v>
      </c>
      <c r="B66" s="24"/>
      <c r="C66" s="12" t="s">
        <v>8</v>
      </c>
      <c r="D66" s="25">
        <v>1999</v>
      </c>
      <c r="E66" s="14" t="str">
        <f t="shared" si="2"/>
        <v>C</v>
      </c>
      <c r="F66" s="55" t="s">
        <v>30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5">
      <c r="A67" s="19" t="s">
        <v>150</v>
      </c>
      <c r="B67" s="11"/>
      <c r="C67" s="12" t="s">
        <v>8</v>
      </c>
      <c r="D67" s="13">
        <v>1998</v>
      </c>
      <c r="E67" s="14" t="str">
        <f aca="true" t="shared" si="3" ref="E67:E99">IF($D67=0,"",IF($D67&lt;1991,"Felnőtt",INDEX($O$20:$O$36,MATCH($D67,$N$20:$N$36,0))))</f>
        <v>C</v>
      </c>
      <c r="F67" s="28" t="s">
        <v>64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5">
      <c r="A68" s="52" t="s">
        <v>151</v>
      </c>
      <c r="B68" s="24"/>
      <c r="C68" s="12" t="s">
        <v>8</v>
      </c>
      <c r="D68" s="25">
        <v>1998</v>
      </c>
      <c r="E68" s="14" t="str">
        <f t="shared" si="3"/>
        <v>C</v>
      </c>
      <c r="F68" s="55" t="s">
        <v>30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5">
      <c r="A69" s="33" t="s">
        <v>152</v>
      </c>
      <c r="B69" s="24"/>
      <c r="C69" s="49" t="s">
        <v>8</v>
      </c>
      <c r="D69" s="50">
        <v>1999</v>
      </c>
      <c r="E69" s="14" t="str">
        <f t="shared" si="3"/>
        <v>C</v>
      </c>
      <c r="F69" s="55" t="s">
        <v>9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5">
      <c r="A70" s="33" t="s">
        <v>153</v>
      </c>
      <c r="B70" s="24"/>
      <c r="C70" s="12" t="s">
        <v>8</v>
      </c>
      <c r="D70" s="25">
        <v>1998</v>
      </c>
      <c r="E70" s="14" t="str">
        <f t="shared" si="3"/>
        <v>C</v>
      </c>
      <c r="F70" s="55" t="s">
        <v>9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5">
      <c r="A71" s="58" t="s">
        <v>124</v>
      </c>
      <c r="B71" s="24"/>
      <c r="C71" s="12" t="s">
        <v>13</v>
      </c>
      <c r="D71" s="25">
        <v>1998</v>
      </c>
      <c r="E71" s="14" t="str">
        <f t="shared" si="3"/>
        <v>C</v>
      </c>
      <c r="F71" s="55" t="s">
        <v>9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5">
      <c r="A72" s="19" t="s">
        <v>125</v>
      </c>
      <c r="B72" s="11"/>
      <c r="C72" s="12" t="s">
        <v>13</v>
      </c>
      <c r="D72" s="13">
        <v>1999</v>
      </c>
      <c r="E72" s="14" t="str">
        <f t="shared" si="3"/>
        <v>C</v>
      </c>
      <c r="F72" s="28" t="s">
        <v>66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5">
      <c r="A73" s="33" t="s">
        <v>126</v>
      </c>
      <c r="B73" s="24"/>
      <c r="C73" s="12" t="s">
        <v>13</v>
      </c>
      <c r="D73" s="25">
        <v>1998</v>
      </c>
      <c r="E73" s="14" t="str">
        <f t="shared" si="3"/>
        <v>C</v>
      </c>
      <c r="F73" s="55" t="s">
        <v>9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5">
      <c r="A74" s="19" t="s">
        <v>154</v>
      </c>
      <c r="B74" s="11"/>
      <c r="C74" s="12" t="s">
        <v>13</v>
      </c>
      <c r="D74" s="13">
        <v>1998</v>
      </c>
      <c r="E74" s="14" t="str">
        <f t="shared" si="3"/>
        <v>C</v>
      </c>
      <c r="F74" s="28" t="s">
        <v>80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5">
      <c r="A75" s="33" t="s">
        <v>155</v>
      </c>
      <c r="B75" s="24"/>
      <c r="C75" s="12" t="s">
        <v>13</v>
      </c>
      <c r="D75" s="25">
        <v>1999</v>
      </c>
      <c r="E75" s="14" t="str">
        <f t="shared" si="3"/>
        <v>C</v>
      </c>
      <c r="F75" s="55" t="s">
        <v>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5">
      <c r="A76" s="19" t="s">
        <v>156</v>
      </c>
      <c r="B76" s="24"/>
      <c r="C76" s="12" t="s">
        <v>13</v>
      </c>
      <c r="D76" s="25">
        <v>1998</v>
      </c>
      <c r="E76" s="14" t="str">
        <f t="shared" si="3"/>
        <v>C</v>
      </c>
      <c r="F76" s="28" t="s">
        <v>15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5">
      <c r="A77" s="33" t="s">
        <v>157</v>
      </c>
      <c r="B77" s="24"/>
      <c r="C77" s="12" t="s">
        <v>13</v>
      </c>
      <c r="D77" s="25">
        <v>1998</v>
      </c>
      <c r="E77" s="14" t="str">
        <f t="shared" si="3"/>
        <v>C</v>
      </c>
      <c r="F77" s="55" t="s">
        <v>9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5">
      <c r="A78" s="19" t="s">
        <v>158</v>
      </c>
      <c r="B78" s="24"/>
      <c r="C78" s="12" t="s">
        <v>13</v>
      </c>
      <c r="D78" s="25">
        <v>1999</v>
      </c>
      <c r="E78" s="14" t="str">
        <f t="shared" si="3"/>
        <v>C</v>
      </c>
      <c r="F78" s="28" t="s">
        <v>72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5">
      <c r="A79" s="63" t="s">
        <v>211</v>
      </c>
      <c r="B79" s="24"/>
      <c r="C79" s="12" t="s">
        <v>13</v>
      </c>
      <c r="D79" s="25">
        <v>1999</v>
      </c>
      <c r="E79" s="14" t="str">
        <f t="shared" si="3"/>
        <v>C</v>
      </c>
      <c r="F79" s="28" t="s">
        <v>30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5">
      <c r="A80" s="19" t="s">
        <v>159</v>
      </c>
      <c r="B80" s="24"/>
      <c r="C80" s="12" t="s">
        <v>13</v>
      </c>
      <c r="D80" s="25">
        <v>1998</v>
      </c>
      <c r="E80" s="14" t="str">
        <f t="shared" si="3"/>
        <v>C</v>
      </c>
      <c r="F80" s="28" t="s">
        <v>15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5">
      <c r="A81" s="52" t="s">
        <v>160</v>
      </c>
      <c r="B81" s="24"/>
      <c r="C81" s="12" t="s">
        <v>13</v>
      </c>
      <c r="D81" s="25">
        <v>1999</v>
      </c>
      <c r="E81" s="14" t="str">
        <f t="shared" si="3"/>
        <v>C</v>
      </c>
      <c r="F81" s="55" t="s">
        <v>30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5">
      <c r="A82" s="19" t="s">
        <v>161</v>
      </c>
      <c r="B82" s="11"/>
      <c r="C82" s="12" t="s">
        <v>13</v>
      </c>
      <c r="D82" s="13">
        <v>1998</v>
      </c>
      <c r="E82" s="14" t="str">
        <f t="shared" si="3"/>
        <v>C</v>
      </c>
      <c r="F82" s="28" t="s">
        <v>64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5">
      <c r="A83" s="19" t="s">
        <v>133</v>
      </c>
      <c r="B83" s="11"/>
      <c r="C83" s="12" t="s">
        <v>13</v>
      </c>
      <c r="D83" s="13">
        <v>1998</v>
      </c>
      <c r="E83" s="14" t="str">
        <f t="shared" si="3"/>
        <v>C</v>
      </c>
      <c r="F83" s="28" t="s">
        <v>66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5">
      <c r="A84" s="19" t="s">
        <v>134</v>
      </c>
      <c r="B84" s="11"/>
      <c r="C84" s="12" t="s">
        <v>13</v>
      </c>
      <c r="D84" s="13">
        <v>1999</v>
      </c>
      <c r="E84" s="14" t="str">
        <f t="shared" si="3"/>
        <v>C</v>
      </c>
      <c r="F84" s="28" t="s">
        <v>66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5">
      <c r="A85" s="58" t="s">
        <v>162</v>
      </c>
      <c r="B85" s="24"/>
      <c r="C85" s="12" t="s">
        <v>13</v>
      </c>
      <c r="D85" s="25">
        <v>1998</v>
      </c>
      <c r="E85" s="14" t="str">
        <f t="shared" si="3"/>
        <v>C</v>
      </c>
      <c r="F85" s="55" t="s">
        <v>9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5">
      <c r="A86" s="59" t="s">
        <v>163</v>
      </c>
      <c r="B86" s="24"/>
      <c r="C86" s="49" t="s">
        <v>13</v>
      </c>
      <c r="D86" s="25">
        <v>1999</v>
      </c>
      <c r="E86" s="14" t="str">
        <f t="shared" si="3"/>
        <v>C</v>
      </c>
      <c r="F86" s="28" t="s">
        <v>15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5">
      <c r="A87" s="52" t="s">
        <v>164</v>
      </c>
      <c r="B87" s="24"/>
      <c r="C87" s="12" t="s">
        <v>8</v>
      </c>
      <c r="D87" s="25">
        <v>2001</v>
      </c>
      <c r="E87" s="14" t="str">
        <f t="shared" si="3"/>
        <v>D</v>
      </c>
      <c r="F87" s="55" t="s">
        <v>30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5">
      <c r="A88" s="53" t="s">
        <v>165</v>
      </c>
      <c r="B88" s="24"/>
      <c r="C88" s="49" t="s">
        <v>8</v>
      </c>
      <c r="D88" s="25">
        <v>2000</v>
      </c>
      <c r="E88" s="14" t="str">
        <f t="shared" si="3"/>
        <v>D</v>
      </c>
      <c r="F88" s="28" t="s">
        <v>15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5">
      <c r="A89" s="21" t="s">
        <v>166</v>
      </c>
      <c r="B89" s="24"/>
      <c r="C89" s="12" t="s">
        <v>8</v>
      </c>
      <c r="D89" s="25">
        <v>2001</v>
      </c>
      <c r="E89" s="14" t="str">
        <f t="shared" si="3"/>
        <v>D</v>
      </c>
      <c r="F89" s="55" t="s">
        <v>30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5">
      <c r="A90" s="30" t="s">
        <v>167</v>
      </c>
      <c r="B90" s="24"/>
      <c r="C90" s="12" t="s">
        <v>8</v>
      </c>
      <c r="D90" s="25">
        <v>2000</v>
      </c>
      <c r="E90" s="14" t="str">
        <f t="shared" si="3"/>
        <v>D</v>
      </c>
      <c r="F90" s="55" t="s">
        <v>9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5">
      <c r="A91" s="60" t="s">
        <v>168</v>
      </c>
      <c r="B91" s="24"/>
      <c r="C91" s="12" t="s">
        <v>8</v>
      </c>
      <c r="D91" s="25">
        <v>2000</v>
      </c>
      <c r="E91" s="14" t="str">
        <f t="shared" si="3"/>
        <v>D</v>
      </c>
      <c r="F91" s="28" t="s">
        <v>80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5">
      <c r="A92" s="17" t="s">
        <v>169</v>
      </c>
      <c r="B92" s="24"/>
      <c r="C92" s="12" t="s">
        <v>8</v>
      </c>
      <c r="D92" s="25">
        <v>2001</v>
      </c>
      <c r="E92" s="14" t="str">
        <f t="shared" si="3"/>
        <v>D</v>
      </c>
      <c r="F92" s="28" t="s">
        <v>15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5">
      <c r="A93" s="18" t="s">
        <v>170</v>
      </c>
      <c r="B93" s="24"/>
      <c r="C93" s="49" t="s">
        <v>8</v>
      </c>
      <c r="D93" s="25">
        <v>2001</v>
      </c>
      <c r="E93" s="14" t="str">
        <f t="shared" si="3"/>
        <v>D</v>
      </c>
      <c r="F93" s="28" t="s">
        <v>15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5">
      <c r="A94" s="30" t="s">
        <v>171</v>
      </c>
      <c r="B94" s="24"/>
      <c r="C94" s="12" t="s">
        <v>13</v>
      </c>
      <c r="D94" s="25">
        <v>2001</v>
      </c>
      <c r="E94" s="14" t="str">
        <f t="shared" si="3"/>
        <v>D</v>
      </c>
      <c r="F94" s="55" t="s">
        <v>9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5">
      <c r="A95" s="21" t="s">
        <v>172</v>
      </c>
      <c r="B95" s="24"/>
      <c r="C95" s="12" t="s">
        <v>13</v>
      </c>
      <c r="D95" s="25">
        <v>2000</v>
      </c>
      <c r="E95" s="14" t="str">
        <f t="shared" si="3"/>
        <v>D</v>
      </c>
      <c r="F95" s="55" t="s">
        <v>30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5">
      <c r="A96" s="30" t="s">
        <v>173</v>
      </c>
      <c r="B96" s="24"/>
      <c r="C96" s="12" t="s">
        <v>13</v>
      </c>
      <c r="D96" s="25">
        <v>2001</v>
      </c>
      <c r="E96" s="14" t="str">
        <f t="shared" si="3"/>
        <v>D</v>
      </c>
      <c r="F96" s="55" t="s">
        <v>9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5">
      <c r="A97" s="29" t="s">
        <v>174</v>
      </c>
      <c r="B97" s="24"/>
      <c r="C97" s="12" t="s">
        <v>13</v>
      </c>
      <c r="D97" s="25">
        <v>2000</v>
      </c>
      <c r="E97" s="14" t="str">
        <f t="shared" si="3"/>
        <v>D</v>
      </c>
      <c r="F97" s="55" t="s">
        <v>9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5">
      <c r="A98" s="30" t="s">
        <v>175</v>
      </c>
      <c r="B98" s="24"/>
      <c r="C98" s="12" t="s">
        <v>13</v>
      </c>
      <c r="D98" s="25">
        <v>2000</v>
      </c>
      <c r="E98" s="14" t="str">
        <f t="shared" si="3"/>
        <v>D</v>
      </c>
      <c r="F98" s="55" t="s">
        <v>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5">
      <c r="A99" s="30" t="s">
        <v>176</v>
      </c>
      <c r="B99" s="24"/>
      <c r="C99" s="12" t="s">
        <v>13</v>
      </c>
      <c r="D99" s="25">
        <v>2001</v>
      </c>
      <c r="E99" s="14" t="str">
        <f t="shared" si="3"/>
        <v>D</v>
      </c>
      <c r="F99" s="55" t="s">
        <v>9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5">
      <c r="A100" s="30" t="s">
        <v>177</v>
      </c>
      <c r="B100" s="24"/>
      <c r="C100" s="12" t="s">
        <v>13</v>
      </c>
      <c r="D100" s="25">
        <v>2001</v>
      </c>
      <c r="E100" s="14" t="str">
        <f aca="true" t="shared" si="4" ref="E100:E132">IF($D100=0,"",IF($D100&lt;1991,"Felnőtt",INDEX($O$20:$O$36,MATCH($D100,$N$20:$N$36,0))))</f>
        <v>D</v>
      </c>
      <c r="F100" s="55" t="s">
        <v>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5">
      <c r="A101" s="30" t="s">
        <v>178</v>
      </c>
      <c r="B101" s="24"/>
      <c r="C101" s="12" t="s">
        <v>13</v>
      </c>
      <c r="D101" s="25">
        <v>2001</v>
      </c>
      <c r="E101" s="14" t="str">
        <f t="shared" si="4"/>
        <v>D</v>
      </c>
      <c r="F101" s="55" t="s">
        <v>9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5">
      <c r="A102" s="30" t="s">
        <v>179</v>
      </c>
      <c r="B102" s="24"/>
      <c r="C102" s="12" t="s">
        <v>13</v>
      </c>
      <c r="D102" s="25">
        <v>2000</v>
      </c>
      <c r="E102" s="14" t="str">
        <f t="shared" si="4"/>
        <v>D</v>
      </c>
      <c r="F102" s="55" t="s">
        <v>9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5">
      <c r="A103" s="17" t="s">
        <v>180</v>
      </c>
      <c r="B103" s="11"/>
      <c r="C103" s="12" t="s">
        <v>13</v>
      </c>
      <c r="D103" s="13">
        <v>2001</v>
      </c>
      <c r="E103" s="14" t="str">
        <f t="shared" si="4"/>
        <v>D</v>
      </c>
      <c r="F103" s="28" t="s">
        <v>23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5">
      <c r="A104" s="29" t="s">
        <v>181</v>
      </c>
      <c r="B104" s="24"/>
      <c r="C104" s="12" t="s">
        <v>8</v>
      </c>
      <c r="D104" s="25">
        <v>2003</v>
      </c>
      <c r="E104" s="14" t="str">
        <f t="shared" si="4"/>
        <v>E</v>
      </c>
      <c r="F104" s="55" t="s">
        <v>9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5">
      <c r="A105" s="17" t="s">
        <v>182</v>
      </c>
      <c r="B105" s="24"/>
      <c r="C105" s="12" t="s">
        <v>8</v>
      </c>
      <c r="D105" s="25">
        <v>2003</v>
      </c>
      <c r="E105" s="14" t="str">
        <f t="shared" si="4"/>
        <v>E</v>
      </c>
      <c r="F105" s="28" t="s">
        <v>15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5">
      <c r="A106" s="17" t="s">
        <v>183</v>
      </c>
      <c r="B106" s="24"/>
      <c r="C106" s="12" t="s">
        <v>8</v>
      </c>
      <c r="D106" s="25">
        <v>2002</v>
      </c>
      <c r="E106" s="14" t="str">
        <f t="shared" si="4"/>
        <v>E</v>
      </c>
      <c r="F106" s="28" t="s">
        <v>15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5">
      <c r="A107" s="17" t="s">
        <v>184</v>
      </c>
      <c r="B107" s="24"/>
      <c r="C107" s="12" t="s">
        <v>8</v>
      </c>
      <c r="D107" s="25">
        <v>2002</v>
      </c>
      <c r="E107" s="14" t="str">
        <f t="shared" si="4"/>
        <v>E</v>
      </c>
      <c r="F107" s="28" t="s">
        <v>15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5">
      <c r="A108" s="17" t="s">
        <v>185</v>
      </c>
      <c r="B108" s="11"/>
      <c r="C108" s="12" t="s">
        <v>8</v>
      </c>
      <c r="D108" s="13">
        <v>2002</v>
      </c>
      <c r="E108" s="14" t="str">
        <f t="shared" si="4"/>
        <v>E</v>
      </c>
      <c r="F108" s="28" t="s">
        <v>66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5">
      <c r="A109" s="24" t="s">
        <v>186</v>
      </c>
      <c r="B109" s="24"/>
      <c r="C109" s="12" t="s">
        <v>8</v>
      </c>
      <c r="D109" s="25">
        <v>2002</v>
      </c>
      <c r="E109" s="14" t="str">
        <f t="shared" si="4"/>
        <v>E</v>
      </c>
      <c r="F109" s="28" t="s">
        <v>80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15">
      <c r="A110" s="21" t="s">
        <v>187</v>
      </c>
      <c r="B110" s="24"/>
      <c r="C110" s="12" t="s">
        <v>8</v>
      </c>
      <c r="D110" s="25">
        <v>2002</v>
      </c>
      <c r="E110" s="14" t="str">
        <f t="shared" si="4"/>
        <v>E</v>
      </c>
      <c r="F110" s="55" t="s">
        <v>30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5">
      <c r="A111" s="30" t="s">
        <v>188</v>
      </c>
      <c r="B111" s="24"/>
      <c r="C111" s="12" t="s">
        <v>8</v>
      </c>
      <c r="D111" s="25">
        <v>2003</v>
      </c>
      <c r="E111" s="14" t="str">
        <f t="shared" si="4"/>
        <v>E</v>
      </c>
      <c r="F111" s="55" t="s">
        <v>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5">
      <c r="A112" s="29" t="s">
        <v>189</v>
      </c>
      <c r="B112" s="24"/>
      <c r="C112" s="12" t="s">
        <v>8</v>
      </c>
      <c r="D112" s="25">
        <v>2002</v>
      </c>
      <c r="E112" s="14" t="str">
        <f t="shared" si="4"/>
        <v>E</v>
      </c>
      <c r="F112" s="55" t="s">
        <v>9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5">
      <c r="A113" s="21" t="s">
        <v>190</v>
      </c>
      <c r="B113" s="24"/>
      <c r="C113" s="12" t="s">
        <v>8</v>
      </c>
      <c r="D113" s="25">
        <v>2002</v>
      </c>
      <c r="E113" s="14" t="str">
        <f t="shared" si="4"/>
        <v>E</v>
      </c>
      <c r="F113" s="55" t="s">
        <v>30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5">
      <c r="A114" s="29" t="s">
        <v>191</v>
      </c>
      <c r="B114" s="24"/>
      <c r="C114" s="12" t="s">
        <v>8</v>
      </c>
      <c r="D114" s="25">
        <v>2003</v>
      </c>
      <c r="E114" s="14" t="str">
        <f t="shared" si="4"/>
        <v>E</v>
      </c>
      <c r="F114" s="55" t="s">
        <v>9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5">
      <c r="A115" s="29" t="s">
        <v>192</v>
      </c>
      <c r="B115" s="11"/>
      <c r="C115" s="12" t="s">
        <v>8</v>
      </c>
      <c r="D115" s="13">
        <v>2003</v>
      </c>
      <c r="E115" s="14" t="str">
        <f t="shared" si="4"/>
        <v>E</v>
      </c>
      <c r="F115" s="55" t="s">
        <v>9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5">
      <c r="A116" s="29" t="s">
        <v>193</v>
      </c>
      <c r="B116" s="11"/>
      <c r="C116" s="12" t="s">
        <v>8</v>
      </c>
      <c r="D116" s="13">
        <v>2003</v>
      </c>
      <c r="E116" s="14" t="str">
        <f t="shared" si="4"/>
        <v>E</v>
      </c>
      <c r="F116" s="55" t="s">
        <v>9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5">
      <c r="A117" s="21" t="s">
        <v>194</v>
      </c>
      <c r="B117" s="24"/>
      <c r="C117" s="12" t="s">
        <v>8</v>
      </c>
      <c r="D117" s="25">
        <v>2002</v>
      </c>
      <c r="E117" s="14" t="str">
        <f t="shared" si="4"/>
        <v>E</v>
      </c>
      <c r="F117" s="55" t="s">
        <v>30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5">
      <c r="A118" s="24" t="s">
        <v>195</v>
      </c>
      <c r="B118" s="24"/>
      <c r="C118" s="12" t="s">
        <v>13</v>
      </c>
      <c r="D118" s="25">
        <v>2003</v>
      </c>
      <c r="E118" s="14" t="str">
        <f t="shared" si="4"/>
        <v>E</v>
      </c>
      <c r="F118" s="28" t="s">
        <v>15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5">
      <c r="A119" s="30" t="s">
        <v>196</v>
      </c>
      <c r="B119" s="24"/>
      <c r="C119" s="12" t="s">
        <v>13</v>
      </c>
      <c r="D119" s="25">
        <v>2003</v>
      </c>
      <c r="E119" s="14" t="str">
        <f t="shared" si="4"/>
        <v>E</v>
      </c>
      <c r="F119" s="55" t="s">
        <v>9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15">
      <c r="A120" s="21" t="s">
        <v>197</v>
      </c>
      <c r="B120" s="24"/>
      <c r="C120" s="12" t="s">
        <v>13</v>
      </c>
      <c r="D120" s="25">
        <v>2002</v>
      </c>
      <c r="E120" s="14" t="str">
        <f t="shared" si="4"/>
        <v>E</v>
      </c>
      <c r="F120" s="55" t="s">
        <v>30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5">
      <c r="A121" s="30" t="s">
        <v>198</v>
      </c>
      <c r="B121" s="24"/>
      <c r="C121" s="12" t="s">
        <v>13</v>
      </c>
      <c r="D121" s="25">
        <v>2003</v>
      </c>
      <c r="E121" s="14" t="str">
        <f t="shared" si="4"/>
        <v>E</v>
      </c>
      <c r="F121" s="55" t="s">
        <v>9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5">
      <c r="A122" s="30" t="s">
        <v>199</v>
      </c>
      <c r="B122" s="24"/>
      <c r="C122" s="12" t="s">
        <v>13</v>
      </c>
      <c r="D122" s="25">
        <v>2003</v>
      </c>
      <c r="E122" s="14" t="str">
        <f t="shared" si="4"/>
        <v>E</v>
      </c>
      <c r="F122" s="55" t="s">
        <v>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5">
      <c r="A123" s="30" t="s">
        <v>200</v>
      </c>
      <c r="B123" s="24"/>
      <c r="C123" s="12" t="s">
        <v>13</v>
      </c>
      <c r="D123" s="25">
        <v>2003</v>
      </c>
      <c r="E123" s="14" t="str">
        <f t="shared" si="4"/>
        <v>E</v>
      </c>
      <c r="F123" s="55" t="s">
        <v>9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5">
      <c r="A124" s="21" t="s">
        <v>201</v>
      </c>
      <c r="B124" s="24"/>
      <c r="C124" s="12" t="s">
        <v>13</v>
      </c>
      <c r="D124" s="25">
        <v>2002</v>
      </c>
      <c r="E124" s="14" t="str">
        <f t="shared" si="4"/>
        <v>E</v>
      </c>
      <c r="F124" s="55" t="s">
        <v>30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5">
      <c r="A125" s="29" t="s">
        <v>202</v>
      </c>
      <c r="B125" s="24"/>
      <c r="C125" s="12" t="s">
        <v>13</v>
      </c>
      <c r="D125" s="25">
        <v>2002</v>
      </c>
      <c r="E125" s="14" t="str">
        <f t="shared" si="4"/>
        <v>E</v>
      </c>
      <c r="F125" s="55" t="s">
        <v>9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5">
      <c r="A126" s="29" t="s">
        <v>203</v>
      </c>
      <c r="B126" s="24"/>
      <c r="C126" s="12" t="s">
        <v>13</v>
      </c>
      <c r="D126" s="25">
        <v>2003</v>
      </c>
      <c r="E126" s="14" t="str">
        <f t="shared" si="4"/>
        <v>E</v>
      </c>
      <c r="F126" s="55" t="s">
        <v>9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5">
      <c r="A127" s="29" t="s">
        <v>204</v>
      </c>
      <c r="B127" s="24"/>
      <c r="C127" s="12" t="s">
        <v>13</v>
      </c>
      <c r="D127" s="25">
        <v>2002</v>
      </c>
      <c r="E127" s="14" t="str">
        <f t="shared" si="4"/>
        <v>E</v>
      </c>
      <c r="F127" s="55" t="s">
        <v>9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5">
      <c r="A128" s="10" t="s">
        <v>205</v>
      </c>
      <c r="B128" s="24"/>
      <c r="C128" s="12" t="s">
        <v>13</v>
      </c>
      <c r="D128" s="25">
        <v>2002</v>
      </c>
      <c r="E128" s="14" t="str">
        <f t="shared" si="4"/>
        <v>E</v>
      </c>
      <c r="F128" s="55" t="s">
        <v>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5">
      <c r="A129" s="34" t="s">
        <v>206</v>
      </c>
      <c r="B129" s="24"/>
      <c r="C129" s="12" t="s">
        <v>8</v>
      </c>
      <c r="D129" s="25">
        <v>2004</v>
      </c>
      <c r="E129" s="14" t="str">
        <f t="shared" si="4"/>
        <v>F</v>
      </c>
      <c r="F129" s="28" t="s">
        <v>15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5">
      <c r="A130" s="52" t="s">
        <v>207</v>
      </c>
      <c r="B130" s="24"/>
      <c r="C130" s="12" t="s">
        <v>13</v>
      </c>
      <c r="D130" s="25">
        <v>2004</v>
      </c>
      <c r="E130" s="14" t="str">
        <f t="shared" si="4"/>
        <v>F</v>
      </c>
      <c r="F130" s="55" t="s">
        <v>30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5">
      <c r="A131" s="33" t="s">
        <v>208</v>
      </c>
      <c r="B131" s="24"/>
      <c r="C131" s="12" t="s">
        <v>13</v>
      </c>
      <c r="D131" s="25">
        <v>2004</v>
      </c>
      <c r="E131" s="14" t="str">
        <f t="shared" si="4"/>
        <v>F</v>
      </c>
      <c r="F131" s="55" t="s">
        <v>9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5">
      <c r="A132" s="33" t="s">
        <v>209</v>
      </c>
      <c r="B132" s="24"/>
      <c r="C132" s="12" t="s">
        <v>13</v>
      </c>
      <c r="D132" s="25">
        <v>2004</v>
      </c>
      <c r="E132" s="14" t="str">
        <f t="shared" si="4"/>
        <v>F</v>
      </c>
      <c r="F132" s="55" t="s">
        <v>9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5">
      <c r="A133" s="52" t="s">
        <v>210</v>
      </c>
      <c r="B133" s="24"/>
      <c r="C133" s="12" t="s">
        <v>13</v>
      </c>
      <c r="D133" s="25">
        <v>2008</v>
      </c>
      <c r="E133" s="61">
        <f>IF($D133=0,"",IF($D133&lt;1991,"Felnőtt",INDEX($O$19:$O$36,MATCH($D133,$N$19:$N$36,0))))</f>
        <v>0</v>
      </c>
      <c r="F133" s="55" t="s">
        <v>9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5">
      <c r="A134" s="62"/>
      <c r="B134" s="24"/>
      <c r="C134" s="49"/>
      <c r="D134" s="50"/>
      <c r="E134" s="14">
        <f>IF($D134=0,"",IF($D134&lt;1991,"Felnőtt",INDEX($O$20:$O$36,MATCH($D134,$N$20:$N$36,0))))</f>
      </c>
      <c r="F134" s="55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">
      <c r="A135" s="62"/>
      <c r="B135" s="24"/>
      <c r="C135" s="49"/>
      <c r="D135" s="50"/>
      <c r="E135" s="14">
        <f>IF($D135=0,"",IF($D135&lt;1991,"Felnőtt",INDEX($O$20:$O$36,MATCH($D135,$N$20:$N$36,0))))</f>
      </c>
      <c r="F135" s="55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5">
      <c r="A136" s="62"/>
      <c r="B136" s="24"/>
      <c r="C136" s="49"/>
      <c r="D136" s="50"/>
      <c r="E136" s="14">
        <f>IF($D136=0,"",IF($D136&lt;1991,"Felnőtt",INDEX($O$20:$O$36,MATCH($D136,$N$20:$N$36,0))))</f>
      </c>
      <c r="F136" s="55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5">
      <c r="A137" s="19"/>
      <c r="B137" s="24"/>
      <c r="C137" s="35"/>
      <c r="D137" s="25"/>
      <c r="E137" s="14">
        <f>IF($D137=0,"",IF($D137&lt;1991,"Felnőtt",INDEX($O$20:$O$36,MATCH($D137,$N$20:$N$36,0))))</f>
      </c>
      <c r="F137" s="55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5.75" thickBot="1">
      <c r="A138" s="36"/>
      <c r="B138" s="37"/>
      <c r="C138" s="38"/>
      <c r="D138" s="39"/>
      <c r="E138" s="14">
        <f>IF($D138=0,"",IF($D138&lt;1991,"Felnőtt",INDEX($O$20:$O$36,MATCH($D138,$N$20:$N$36,0))))</f>
      </c>
      <c r="F138" s="55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2:6" ht="15.75" thickTop="1">
      <c r="B139" s="41"/>
      <c r="C139" s="42"/>
      <c r="D139" s="43"/>
      <c r="E139" s="44"/>
      <c r="F139" s="45"/>
    </row>
    <row r="140" spans="2:6" ht="15">
      <c r="B140" s="45"/>
      <c r="C140" s="46"/>
      <c r="D140" s="47"/>
      <c r="E140" s="44"/>
      <c r="F140" s="45"/>
    </row>
    <row r="141" spans="2:6" ht="15">
      <c r="B141" s="45"/>
      <c r="C141" s="46"/>
      <c r="D141" s="47"/>
      <c r="E141" s="48"/>
      <c r="F141" s="45"/>
    </row>
    <row r="142" spans="3:6" ht="15">
      <c r="C142" s="46"/>
      <c r="D142" s="47"/>
      <c r="E142" s="44"/>
      <c r="F142" s="45"/>
    </row>
    <row r="143" spans="3:6" ht="15">
      <c r="C143" s="46"/>
      <c r="D143" s="47"/>
      <c r="E143" s="44"/>
      <c r="F143" s="45"/>
    </row>
    <row r="144" spans="3:6" ht="15">
      <c r="C144" s="46"/>
      <c r="D144" s="47"/>
      <c r="E144" s="44"/>
      <c r="F144" s="45"/>
    </row>
    <row r="145" spans="2:6" ht="15">
      <c r="B145" s="45"/>
      <c r="C145" s="46"/>
      <c r="D145" s="47"/>
      <c r="E145" s="44"/>
      <c r="F145" s="45"/>
    </row>
    <row r="146" spans="1:6" ht="15">
      <c r="A146" s="41"/>
      <c r="B146" s="41"/>
      <c r="C146" s="42"/>
      <c r="D146" s="43"/>
      <c r="E146" s="44"/>
      <c r="F146" s="45"/>
    </row>
    <row r="147" spans="2:6" ht="15">
      <c r="B147" s="45"/>
      <c r="C147" s="46"/>
      <c r="D147" s="47"/>
      <c r="E147" s="44"/>
      <c r="F147" s="45"/>
    </row>
    <row r="148" spans="3:6" ht="15">
      <c r="C148" s="46"/>
      <c r="D148" s="47"/>
      <c r="E148" s="44"/>
      <c r="F148" s="45"/>
    </row>
    <row r="149" spans="3:6" ht="15">
      <c r="C149" s="46"/>
      <c r="D149" s="47"/>
      <c r="E149" s="44"/>
      <c r="F149" s="45"/>
    </row>
    <row r="150" spans="2:6" ht="15">
      <c r="B150" s="45"/>
      <c r="C150" s="46"/>
      <c r="D150" s="47"/>
      <c r="E150" s="44"/>
      <c r="F150" s="45"/>
    </row>
    <row r="151" spans="2:6" ht="15">
      <c r="B151" s="45"/>
      <c r="C151" s="46"/>
      <c r="D151" s="47"/>
      <c r="E151" s="44"/>
      <c r="F151" s="45"/>
    </row>
    <row r="152" spans="2:6" ht="15">
      <c r="B152" s="45"/>
      <c r="C152" s="46"/>
      <c r="D152" s="47"/>
      <c r="E152" s="44"/>
      <c r="F152" s="45"/>
    </row>
    <row r="153" spans="3:6" ht="15">
      <c r="C153" s="46"/>
      <c r="D153" s="47"/>
      <c r="E153" s="44"/>
      <c r="F153" s="45"/>
    </row>
    <row r="154" spans="3:6" ht="15">
      <c r="C154" s="46"/>
      <c r="D154" s="47"/>
      <c r="E154" s="44"/>
      <c r="F154" s="45"/>
    </row>
    <row r="155" spans="3:6" ht="15">
      <c r="C155" s="46"/>
      <c r="D155" s="47"/>
      <c r="E155" s="44"/>
      <c r="F155" s="45"/>
    </row>
    <row r="156" spans="3:6" ht="15">
      <c r="C156" s="46"/>
      <c r="D156" s="47"/>
      <c r="E156" s="44"/>
      <c r="F156" s="45"/>
    </row>
    <row r="157" spans="1:6" ht="15">
      <c r="A157" s="41"/>
      <c r="C157" s="42"/>
      <c r="D157" s="43"/>
      <c r="E157" s="44"/>
      <c r="F157" s="45"/>
    </row>
    <row r="158" spans="2:6" ht="15">
      <c r="B158" s="45"/>
      <c r="C158" s="46"/>
      <c r="D158" s="47"/>
      <c r="E158" s="44"/>
      <c r="F158" s="45"/>
    </row>
    <row r="159" spans="3:6" ht="15">
      <c r="C159" s="46"/>
      <c r="D159" s="47"/>
      <c r="E159" s="44"/>
      <c r="F159" s="45"/>
    </row>
    <row r="160" spans="3:6" ht="15">
      <c r="C160" s="46"/>
      <c r="D160" s="47"/>
      <c r="E160" s="44"/>
      <c r="F160" s="45"/>
    </row>
    <row r="161" spans="3:6" ht="15">
      <c r="C161" s="46"/>
      <c r="D161" s="47"/>
      <c r="E161" s="44"/>
      <c r="F161" s="45"/>
    </row>
    <row r="162" spans="3:6" ht="15">
      <c r="C162" s="46"/>
      <c r="D162" s="47"/>
      <c r="E162" s="44"/>
      <c r="F162" s="45"/>
    </row>
    <row r="163" spans="3:6" ht="15">
      <c r="C163" s="46"/>
      <c r="D163" s="47"/>
      <c r="E163" s="44"/>
      <c r="F163" s="45"/>
    </row>
    <row r="164" spans="3:6" ht="15">
      <c r="C164" s="46"/>
      <c r="D164" s="47"/>
      <c r="E164" s="44"/>
      <c r="F164" s="45"/>
    </row>
  </sheetData>
  <sheetProtection/>
  <autoFilter ref="A2:P15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pane ySplit="2" topLeftCell="BM8" activePane="bottomLeft" state="frozen"/>
      <selection pane="topLeft" activeCell="A1" sqref="A1"/>
      <selection pane="bottomLeft" activeCell="A29" sqref="A29"/>
    </sheetView>
  </sheetViews>
  <sheetFormatPr defaultColWidth="9.140625" defaultRowHeight="15" outlineLevelCol="1"/>
  <cols>
    <col min="1" max="1" width="20.00390625" style="0" bestFit="1" customWidth="1"/>
    <col min="3" max="3" width="9.140625" style="2" customWidth="1"/>
    <col min="4" max="4" width="9.140625" style="3" customWidth="1"/>
    <col min="5" max="5" width="13.57421875" style="0" customWidth="1"/>
    <col min="6" max="6" width="26.421875" style="0" customWidth="1"/>
    <col min="9" max="9" width="10.00390625" style="0" customWidth="1"/>
    <col min="10" max="10" width="17.28125" style="0" customWidth="1"/>
    <col min="14" max="15" width="9.140625" style="0" hidden="1" customWidth="1" outlineLevel="1"/>
    <col min="16" max="16" width="9.140625" style="0" customWidth="1" collapsed="1"/>
  </cols>
  <sheetData>
    <row r="1" ht="15.75" thickBot="1">
      <c r="A1" s="1" t="s">
        <v>0</v>
      </c>
    </row>
    <row r="2" spans="1:6" ht="15.75" thickBo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16" ht="15">
      <c r="A3" s="10" t="s">
        <v>7</v>
      </c>
      <c r="B3" s="11"/>
      <c r="C3" s="12" t="s">
        <v>8</v>
      </c>
      <c r="D3" s="13">
        <v>2005</v>
      </c>
      <c r="E3" s="14" t="str">
        <f>IF($D3=0,"",IF($D3&lt;1991,"Felnőtt",INDEX($O$18:$O$34,MATCH($D3,$N$18:$N$34,0))))</f>
        <v>Amatőr (04-05)</v>
      </c>
      <c r="F3" s="15" t="s">
        <v>9</v>
      </c>
      <c r="G3" s="16"/>
      <c r="H3" s="16"/>
      <c r="I3" s="17" t="s">
        <v>10</v>
      </c>
      <c r="J3" s="17"/>
      <c r="K3" s="18" t="s">
        <v>11</v>
      </c>
      <c r="L3" s="17"/>
      <c r="M3" s="17"/>
      <c r="N3" s="16"/>
      <c r="O3" s="16"/>
      <c r="P3" s="16"/>
    </row>
    <row r="4" spans="1:16" ht="15">
      <c r="A4" s="10" t="s">
        <v>12</v>
      </c>
      <c r="B4" s="11"/>
      <c r="C4" s="12" t="s">
        <v>8</v>
      </c>
      <c r="D4" s="13">
        <v>2004</v>
      </c>
      <c r="E4" s="14" t="str">
        <f>IF($D4=0,"",IF($D4&lt;1991,"Felnőtt",INDEX($O$18:$O$34,MATCH($D4,$N$18:$N$34,0))))</f>
        <v>Amatőr (04-05)</v>
      </c>
      <c r="F4" s="15" t="s">
        <v>9</v>
      </c>
      <c r="G4" s="16"/>
      <c r="H4" s="16"/>
      <c r="I4" s="17"/>
      <c r="J4" s="17"/>
      <c r="K4" s="18" t="s">
        <v>8</v>
      </c>
      <c r="L4" s="18" t="s">
        <v>13</v>
      </c>
      <c r="M4" s="17"/>
      <c r="N4" s="16"/>
      <c r="O4" s="16"/>
      <c r="P4" s="16"/>
    </row>
    <row r="5" spans="1:16" ht="15">
      <c r="A5" s="19" t="s">
        <v>14</v>
      </c>
      <c r="B5" s="11"/>
      <c r="C5" s="12" t="s">
        <v>8</v>
      </c>
      <c r="D5" s="13">
        <v>2005</v>
      </c>
      <c r="E5" s="14" t="str">
        <f>IF($D5=0,"",IF($D5&lt;1991,"Felnőtt",INDEX($O$17:$O$33,MATCH($D5,$N$17:$N$33,0))))</f>
        <v>Amatőr (04-05)</v>
      </c>
      <c r="F5" s="15" t="s">
        <v>15</v>
      </c>
      <c r="G5" s="16"/>
      <c r="H5" s="16"/>
      <c r="I5" s="20" t="s">
        <v>16</v>
      </c>
      <c r="J5" s="21" t="s">
        <v>17</v>
      </c>
      <c r="K5" s="11">
        <f>_xlfn.COUNTIFS($C$3:$C$48,"férfi",$E$3:$E$48,"Kezdő")</f>
        <v>0</v>
      </c>
      <c r="L5" s="11">
        <f>_xlfn.COUNTIFS($C$3:$C$48,"nő",$E$3:$E$48,"Kezdő")</f>
        <v>0</v>
      </c>
      <c r="M5" s="17">
        <f aca="true" t="shared" si="0" ref="M5:M10">SUM(K5:L5)</f>
        <v>0</v>
      </c>
      <c r="N5" s="22" t="s">
        <v>18</v>
      </c>
      <c r="O5" s="16"/>
      <c r="P5" s="16"/>
    </row>
    <row r="6" spans="1:16" ht="15">
      <c r="A6" s="19" t="s">
        <v>19</v>
      </c>
      <c r="B6" s="11"/>
      <c r="C6" s="12" t="s">
        <v>8</v>
      </c>
      <c r="D6" s="13">
        <v>2004</v>
      </c>
      <c r="E6" s="14" t="str">
        <f>IF($D6=0,"",IF($D6&lt;1991,"Felnőtt",INDEX($O$17:$O$33,MATCH($D6,$N$17:$N$33,0))))</f>
        <v>Amatőr (04-05)</v>
      </c>
      <c r="F6" s="15" t="s">
        <v>15</v>
      </c>
      <c r="G6" s="16"/>
      <c r="H6" s="16"/>
      <c r="I6" s="23" t="s">
        <v>20</v>
      </c>
      <c r="J6" s="18" t="s">
        <v>21</v>
      </c>
      <c r="K6" s="11">
        <f>_xlfn.COUNTIFS($C$3:$C$48,"férfi",$E$3:$E$48,"Amatőr (04-05)")</f>
        <v>5</v>
      </c>
      <c r="L6" s="11">
        <f>_xlfn.COUNTIFS($C$3:$C$48,"nő",$E$3:$E$48,"Amatőr (04-05)")</f>
        <v>5</v>
      </c>
      <c r="M6" s="17">
        <f t="shared" si="0"/>
        <v>10</v>
      </c>
      <c r="N6" s="16"/>
      <c r="O6" s="16"/>
      <c r="P6" s="16"/>
    </row>
    <row r="7" spans="1:16" ht="15">
      <c r="A7" s="19" t="s">
        <v>22</v>
      </c>
      <c r="B7" s="11"/>
      <c r="C7" s="12" t="s">
        <v>8</v>
      </c>
      <c r="D7" s="13">
        <v>2004</v>
      </c>
      <c r="E7" s="14" t="str">
        <f>IF($D7=0,"",IF($D7&lt;1991,"Felnőtt",INDEX($O$17:$O$33,MATCH($D7,$N$17:$N$33,0))))</f>
        <v>Amatőr (04-05)</v>
      </c>
      <c r="F7" s="15" t="s">
        <v>23</v>
      </c>
      <c r="G7" s="16"/>
      <c r="H7" s="16"/>
      <c r="I7" s="23" t="s">
        <v>24</v>
      </c>
      <c r="J7" s="18" t="s">
        <v>25</v>
      </c>
      <c r="K7" s="11">
        <f>_xlfn.COUNTIFS($C$3:$C$48,"férfi",$E$3:$E$48,"Amatőr (02-03)")</f>
        <v>7</v>
      </c>
      <c r="L7" s="11">
        <f>_xlfn.COUNTIFS($C$3:$C$48,"nő",$E$3:$E$48,"Amatőr (02-03)")</f>
        <v>9</v>
      </c>
      <c r="M7" s="17">
        <f t="shared" si="0"/>
        <v>16</v>
      </c>
      <c r="N7" s="16"/>
      <c r="O7" s="16"/>
      <c r="P7" s="16"/>
    </row>
    <row r="8" spans="1:16" ht="15">
      <c r="A8" s="10" t="s">
        <v>26</v>
      </c>
      <c r="B8" s="24"/>
      <c r="C8" s="12" t="s">
        <v>13</v>
      </c>
      <c r="D8" s="25">
        <v>2004</v>
      </c>
      <c r="E8" s="14" t="str">
        <f aca="true" t="shared" si="1" ref="E8:E34">IF($D8=0,"",IF($D8&lt;1991,"Felnőtt",INDEX($O$18:$O$34,MATCH($D8,$N$18:$N$34,0))))</f>
        <v>Amatőr (04-05)</v>
      </c>
      <c r="F8" s="15" t="s">
        <v>9</v>
      </c>
      <c r="G8" s="16"/>
      <c r="H8" s="16"/>
      <c r="I8" s="23" t="s">
        <v>27</v>
      </c>
      <c r="J8" s="18" t="s">
        <v>28</v>
      </c>
      <c r="K8" s="11">
        <f>_xlfn.COUNTIFS($C$3:$C$48,"férfi",$E$3:$E$48,"Amatőr (99-01)")</f>
        <v>4</v>
      </c>
      <c r="L8" s="11">
        <f>_xlfn.COUNTIFS($C$3:$C$48,"nő",$E$3:$E$48,"Amatőr (99-01)")</f>
        <v>3</v>
      </c>
      <c r="M8" s="17">
        <f t="shared" si="0"/>
        <v>7</v>
      </c>
      <c r="N8" s="16" t="str">
        <f>IF(M10=M11,"Jó!","Hiba!")</f>
        <v>Jó!</v>
      </c>
      <c r="O8" s="16"/>
      <c r="P8" s="16"/>
    </row>
    <row r="9" spans="1:16" ht="15">
      <c r="A9" s="19" t="s">
        <v>29</v>
      </c>
      <c r="B9" s="11"/>
      <c r="C9" s="12" t="s">
        <v>13</v>
      </c>
      <c r="D9" s="13">
        <v>2004</v>
      </c>
      <c r="E9" s="14" t="str">
        <f t="shared" si="1"/>
        <v>Amatőr (04-05)</v>
      </c>
      <c r="F9" s="15" t="s">
        <v>30</v>
      </c>
      <c r="G9" s="16"/>
      <c r="H9" s="16"/>
      <c r="I9" s="23">
        <v>-1998</v>
      </c>
      <c r="J9" s="18" t="s">
        <v>31</v>
      </c>
      <c r="K9" s="11">
        <f>_xlfn.COUNTIFS($C$3:$C$48,"férfi",$E$3:$E$48,"Amatőr (    -98)")</f>
        <v>0</v>
      </c>
      <c r="L9" s="11">
        <f>_xlfn.COUNTIFS($C$3:$C$48,"nő",$E$3:$E$48,"Amatőr (    -98)")</f>
        <v>2</v>
      </c>
      <c r="M9" s="17">
        <f t="shared" si="0"/>
        <v>2</v>
      </c>
      <c r="O9" s="16"/>
      <c r="P9" s="16"/>
    </row>
    <row r="10" spans="1:16" ht="15">
      <c r="A10" s="10" t="s">
        <v>32</v>
      </c>
      <c r="B10" s="11"/>
      <c r="C10" s="12" t="s">
        <v>13</v>
      </c>
      <c r="D10" s="13">
        <v>2005</v>
      </c>
      <c r="E10" s="14" t="str">
        <f t="shared" si="1"/>
        <v>Amatőr (04-05)</v>
      </c>
      <c r="F10" s="15" t="s">
        <v>9</v>
      </c>
      <c r="G10" s="16"/>
      <c r="H10" s="16"/>
      <c r="I10" s="17"/>
      <c r="J10" s="17"/>
      <c r="K10" s="11">
        <f>SUM(K5:K9)</f>
        <v>16</v>
      </c>
      <c r="L10" s="11">
        <f>SUM(L5:L9)</f>
        <v>19</v>
      </c>
      <c r="M10" s="17">
        <f t="shared" si="0"/>
        <v>35</v>
      </c>
      <c r="N10" s="16"/>
      <c r="O10" s="16"/>
      <c r="P10" s="16"/>
    </row>
    <row r="11" spans="1:16" ht="15">
      <c r="A11" s="19" t="s">
        <v>33</v>
      </c>
      <c r="B11" s="11"/>
      <c r="C11" s="12" t="s">
        <v>13</v>
      </c>
      <c r="D11" s="13">
        <v>2005</v>
      </c>
      <c r="E11" s="14" t="str">
        <f t="shared" si="1"/>
        <v>Amatőr (04-05)</v>
      </c>
      <c r="F11" s="15" t="s">
        <v>30</v>
      </c>
      <c r="G11" s="16"/>
      <c r="H11" s="16"/>
      <c r="I11" s="16"/>
      <c r="J11" s="16"/>
      <c r="K11" s="16"/>
      <c r="L11" s="16"/>
      <c r="M11" s="16">
        <f>COUNT($D$3:$D$48)</f>
        <v>35</v>
      </c>
      <c r="N11" s="16"/>
      <c r="O11" s="16"/>
      <c r="P11" s="16"/>
    </row>
    <row r="12" spans="1:16" ht="15">
      <c r="A12" s="19" t="s">
        <v>34</v>
      </c>
      <c r="B12" s="11"/>
      <c r="C12" s="12" t="s">
        <v>13</v>
      </c>
      <c r="D12" s="13">
        <v>2004</v>
      </c>
      <c r="E12" s="14" t="str">
        <f t="shared" si="1"/>
        <v>Amatőr (04-05)</v>
      </c>
      <c r="F12" s="15" t="s">
        <v>30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19" t="s">
        <v>35</v>
      </c>
      <c r="B13" s="26"/>
      <c r="C13" s="12" t="s">
        <v>8</v>
      </c>
      <c r="D13" s="13">
        <v>2003</v>
      </c>
      <c r="E13" s="14" t="str">
        <f t="shared" si="1"/>
        <v>Amatőr (02-03)</v>
      </c>
      <c r="F13" s="15" t="s">
        <v>30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9" t="s">
        <v>36</v>
      </c>
      <c r="B14" s="26"/>
      <c r="C14" s="12" t="s">
        <v>8</v>
      </c>
      <c r="D14" s="13">
        <v>2002</v>
      </c>
      <c r="E14" s="14" t="str">
        <f t="shared" si="1"/>
        <v>Amatőr (02-03)</v>
      </c>
      <c r="F14" s="15" t="s">
        <v>15</v>
      </c>
      <c r="G14" s="16"/>
      <c r="H14" s="16"/>
      <c r="K14" s="16"/>
      <c r="L14" s="16"/>
      <c r="M14" s="16"/>
      <c r="N14" s="16"/>
      <c r="O14" s="16"/>
      <c r="P14" s="16"/>
    </row>
    <row r="15" spans="1:16" ht="15">
      <c r="A15" s="19" t="s">
        <v>37</v>
      </c>
      <c r="B15" s="11"/>
      <c r="C15" s="12" t="s">
        <v>8</v>
      </c>
      <c r="D15" s="13">
        <v>2002</v>
      </c>
      <c r="E15" s="14" t="str">
        <f t="shared" si="1"/>
        <v>Amatőr (02-03)</v>
      </c>
      <c r="F15" s="15" t="s">
        <v>30</v>
      </c>
      <c r="G15" s="16"/>
      <c r="H15" s="16"/>
      <c r="K15" s="16"/>
      <c r="L15" s="16"/>
      <c r="M15" s="16"/>
      <c r="N15" s="16"/>
      <c r="O15" s="16"/>
      <c r="P15" s="16"/>
    </row>
    <row r="16" spans="1:16" ht="15">
      <c r="A16" s="19" t="s">
        <v>38</v>
      </c>
      <c r="B16" s="11"/>
      <c r="C16" s="12" t="s">
        <v>8</v>
      </c>
      <c r="D16" s="13">
        <v>2003</v>
      </c>
      <c r="E16" s="14" t="str">
        <f t="shared" si="1"/>
        <v>Amatőr (02-03)</v>
      </c>
      <c r="F16" s="15" t="s">
        <v>30</v>
      </c>
      <c r="G16" s="16"/>
      <c r="H16" s="16"/>
      <c r="K16" s="16"/>
      <c r="L16" s="16"/>
      <c r="M16" s="16"/>
      <c r="N16" s="16"/>
      <c r="O16" s="16"/>
      <c r="P16" s="16"/>
    </row>
    <row r="17" spans="1:16" ht="15">
      <c r="A17" s="10" t="s">
        <v>39</v>
      </c>
      <c r="B17" s="11"/>
      <c r="C17" s="12" t="s">
        <v>8</v>
      </c>
      <c r="D17" s="13">
        <v>2003</v>
      </c>
      <c r="E17" s="14" t="str">
        <f t="shared" si="1"/>
        <v>Amatőr (02-03)</v>
      </c>
      <c r="F17" s="15" t="s">
        <v>9</v>
      </c>
      <c r="G17" s="16"/>
      <c r="H17" s="16"/>
      <c r="K17" s="16"/>
      <c r="L17" s="16"/>
      <c r="M17" s="16"/>
      <c r="N17" s="16">
        <v>2008</v>
      </c>
      <c r="O17" s="27" t="s">
        <v>17</v>
      </c>
      <c r="P17" s="16"/>
    </row>
    <row r="18" spans="1:16" ht="15">
      <c r="A18" s="10" t="s">
        <v>40</v>
      </c>
      <c r="B18" s="11"/>
      <c r="C18" s="12" t="s">
        <v>8</v>
      </c>
      <c r="D18" s="13">
        <v>2003</v>
      </c>
      <c r="E18" s="14" t="str">
        <f t="shared" si="1"/>
        <v>Amatőr (02-03)</v>
      </c>
      <c r="F18" s="15" t="s">
        <v>9</v>
      </c>
      <c r="G18" s="16"/>
      <c r="H18" s="16"/>
      <c r="K18" s="16"/>
      <c r="L18" s="16"/>
      <c r="M18" s="16"/>
      <c r="N18" s="16">
        <v>2007</v>
      </c>
      <c r="O18" s="27" t="s">
        <v>17</v>
      </c>
      <c r="P18" s="16"/>
    </row>
    <row r="19" spans="1:16" ht="15">
      <c r="A19" s="19" t="s">
        <v>41</v>
      </c>
      <c r="B19" s="11"/>
      <c r="C19" s="12" t="s">
        <v>8</v>
      </c>
      <c r="D19" s="13">
        <v>2003</v>
      </c>
      <c r="E19" s="14" t="str">
        <f t="shared" si="1"/>
        <v>Amatőr (02-03)</v>
      </c>
      <c r="F19" s="15" t="s">
        <v>30</v>
      </c>
      <c r="G19" s="16"/>
      <c r="H19" s="16"/>
      <c r="K19" s="16"/>
      <c r="L19" s="16"/>
      <c r="M19" s="16"/>
      <c r="N19" s="16">
        <v>2006</v>
      </c>
      <c r="O19" s="27" t="s">
        <v>17</v>
      </c>
      <c r="P19" s="16"/>
    </row>
    <row r="20" spans="1:16" ht="15">
      <c r="A20" s="10" t="s">
        <v>42</v>
      </c>
      <c r="B20" s="11"/>
      <c r="C20" s="12" t="s">
        <v>13</v>
      </c>
      <c r="D20" s="13">
        <v>2003</v>
      </c>
      <c r="E20" s="14" t="str">
        <f t="shared" si="1"/>
        <v>Amatőr (02-03)</v>
      </c>
      <c r="F20" s="15" t="s">
        <v>9</v>
      </c>
      <c r="G20" s="16"/>
      <c r="H20" s="16"/>
      <c r="K20" s="16"/>
      <c r="L20" s="16"/>
      <c r="M20" s="16"/>
      <c r="N20" s="16">
        <v>2005</v>
      </c>
      <c r="O20" s="18" t="s">
        <v>21</v>
      </c>
      <c r="P20" s="16"/>
    </row>
    <row r="21" spans="1:16" ht="15">
      <c r="A21" s="17" t="s">
        <v>43</v>
      </c>
      <c r="B21" s="26"/>
      <c r="C21" s="12" t="s">
        <v>13</v>
      </c>
      <c r="D21" s="13">
        <v>2002</v>
      </c>
      <c r="E21" s="14" t="str">
        <f t="shared" si="1"/>
        <v>Amatőr (02-03)</v>
      </c>
      <c r="F21" s="28" t="s">
        <v>30</v>
      </c>
      <c r="G21" s="16"/>
      <c r="H21" s="16"/>
      <c r="K21" s="16"/>
      <c r="L21" s="16"/>
      <c r="M21" s="16"/>
      <c r="N21" s="16">
        <v>2004</v>
      </c>
      <c r="O21" s="18" t="s">
        <v>21</v>
      </c>
      <c r="P21" s="16"/>
    </row>
    <row r="22" spans="1:16" ht="15">
      <c r="A22" s="29" t="s">
        <v>44</v>
      </c>
      <c r="B22" s="11"/>
      <c r="C22" s="12" t="s">
        <v>13</v>
      </c>
      <c r="D22" s="13">
        <v>2002</v>
      </c>
      <c r="E22" s="14" t="str">
        <f t="shared" si="1"/>
        <v>Amatőr (02-03)</v>
      </c>
      <c r="F22" s="28" t="s">
        <v>9</v>
      </c>
      <c r="G22" s="16"/>
      <c r="H22" s="16"/>
      <c r="K22" s="16"/>
      <c r="L22" s="16"/>
      <c r="M22" s="16"/>
      <c r="N22" s="16">
        <v>2003</v>
      </c>
      <c r="O22" s="18" t="s">
        <v>25</v>
      </c>
      <c r="P22" s="16"/>
    </row>
    <row r="23" spans="1:16" ht="15">
      <c r="A23" s="29" t="s">
        <v>45</v>
      </c>
      <c r="B23" s="11"/>
      <c r="C23" s="12" t="s">
        <v>13</v>
      </c>
      <c r="D23" s="13">
        <v>2002</v>
      </c>
      <c r="E23" s="14" t="str">
        <f t="shared" si="1"/>
        <v>Amatőr (02-03)</v>
      </c>
      <c r="F23" s="28" t="s">
        <v>9</v>
      </c>
      <c r="G23" s="16"/>
      <c r="H23" s="16"/>
      <c r="K23" s="16"/>
      <c r="L23" s="16"/>
      <c r="M23" s="16"/>
      <c r="N23" s="16">
        <v>2002</v>
      </c>
      <c r="O23" s="18" t="s">
        <v>25</v>
      </c>
      <c r="P23" s="16"/>
    </row>
    <row r="24" spans="1:16" ht="15">
      <c r="A24" s="17" t="s">
        <v>46</v>
      </c>
      <c r="B24" s="11"/>
      <c r="C24" s="12" t="s">
        <v>13</v>
      </c>
      <c r="D24" s="13">
        <v>2003</v>
      </c>
      <c r="E24" s="14" t="str">
        <f t="shared" si="1"/>
        <v>Amatőr (02-03)</v>
      </c>
      <c r="F24" s="28" t="s">
        <v>30</v>
      </c>
      <c r="G24" s="16"/>
      <c r="H24" s="16"/>
      <c r="K24" s="16"/>
      <c r="L24" s="16"/>
      <c r="M24" s="16"/>
      <c r="N24" s="16">
        <v>2001</v>
      </c>
      <c r="O24" s="18" t="s">
        <v>28</v>
      </c>
      <c r="P24" s="16"/>
    </row>
    <row r="25" spans="1:16" ht="15">
      <c r="A25" s="17" t="s">
        <v>47</v>
      </c>
      <c r="B25" s="11"/>
      <c r="C25" s="12" t="s">
        <v>13</v>
      </c>
      <c r="D25" s="13">
        <v>2003</v>
      </c>
      <c r="E25" s="14" t="str">
        <f t="shared" si="1"/>
        <v>Amatőr (02-03)</v>
      </c>
      <c r="F25" s="28" t="s">
        <v>30</v>
      </c>
      <c r="G25" s="16"/>
      <c r="H25" s="16"/>
      <c r="K25" s="16"/>
      <c r="L25" s="16"/>
      <c r="M25" s="16"/>
      <c r="N25" s="16">
        <v>2000</v>
      </c>
      <c r="O25" s="18" t="s">
        <v>28</v>
      </c>
      <c r="P25" s="16"/>
    </row>
    <row r="26" spans="1:16" ht="15">
      <c r="A26" s="17" t="s">
        <v>48</v>
      </c>
      <c r="B26" s="11"/>
      <c r="C26" s="12" t="s">
        <v>13</v>
      </c>
      <c r="D26" s="13">
        <v>2002</v>
      </c>
      <c r="E26" s="14" t="str">
        <f t="shared" si="1"/>
        <v>Amatőr (02-03)</v>
      </c>
      <c r="F26" s="28" t="s">
        <v>30</v>
      </c>
      <c r="G26" s="16"/>
      <c r="H26" s="16"/>
      <c r="K26" s="16"/>
      <c r="L26" s="16"/>
      <c r="M26" s="16"/>
      <c r="N26" s="16">
        <v>1999</v>
      </c>
      <c r="O26" s="18" t="s">
        <v>28</v>
      </c>
      <c r="P26" s="16"/>
    </row>
    <row r="27" spans="1:16" ht="15">
      <c r="A27" s="29" t="s">
        <v>49</v>
      </c>
      <c r="B27" s="11"/>
      <c r="C27" s="12" t="s">
        <v>13</v>
      </c>
      <c r="D27" s="13">
        <v>2003</v>
      </c>
      <c r="E27" s="14" t="str">
        <f t="shared" si="1"/>
        <v>Amatőr (02-03)</v>
      </c>
      <c r="F27" s="28" t="s">
        <v>9</v>
      </c>
      <c r="G27" s="16"/>
      <c r="H27" s="16"/>
      <c r="K27" s="16"/>
      <c r="L27" s="16"/>
      <c r="M27" s="16"/>
      <c r="N27" s="16">
        <v>1998</v>
      </c>
      <c r="O27" s="18" t="s">
        <v>31</v>
      </c>
      <c r="P27" s="16"/>
    </row>
    <row r="28" spans="1:16" ht="15">
      <c r="A28" s="29" t="s">
        <v>50</v>
      </c>
      <c r="B28" s="11"/>
      <c r="C28" s="12" t="s">
        <v>13</v>
      </c>
      <c r="D28" s="13">
        <v>2003</v>
      </c>
      <c r="E28" s="14" t="str">
        <f t="shared" si="1"/>
        <v>Amatőr (02-03)</v>
      </c>
      <c r="F28" s="28" t="s">
        <v>9</v>
      </c>
      <c r="G28" s="16"/>
      <c r="H28" s="16"/>
      <c r="K28" s="16"/>
      <c r="L28" s="16"/>
      <c r="M28" s="16"/>
      <c r="N28" s="16">
        <v>1997</v>
      </c>
      <c r="O28" s="18" t="s">
        <v>31</v>
      </c>
      <c r="P28" s="16"/>
    </row>
    <row r="29" spans="1:16" ht="15">
      <c r="A29" s="17" t="s">
        <v>51</v>
      </c>
      <c r="B29" s="26"/>
      <c r="C29" s="12" t="s">
        <v>8</v>
      </c>
      <c r="D29" s="13">
        <v>2001</v>
      </c>
      <c r="E29" s="14" t="str">
        <f t="shared" si="1"/>
        <v>Amatőr (99-01)</v>
      </c>
      <c r="F29" s="28" t="s">
        <v>15</v>
      </c>
      <c r="G29" s="16"/>
      <c r="H29" s="16"/>
      <c r="K29" s="16"/>
      <c r="L29" s="16"/>
      <c r="M29" s="16"/>
      <c r="N29" s="16">
        <v>1996</v>
      </c>
      <c r="O29" s="18" t="s">
        <v>31</v>
      </c>
      <c r="P29" s="16"/>
    </row>
    <row r="30" spans="1:16" ht="15">
      <c r="A30" s="17" t="s">
        <v>52</v>
      </c>
      <c r="B30" s="11"/>
      <c r="C30" s="12" t="s">
        <v>8</v>
      </c>
      <c r="D30" s="13">
        <v>1999</v>
      </c>
      <c r="E30" s="14" t="str">
        <f t="shared" si="1"/>
        <v>Amatőr (99-01)</v>
      </c>
      <c r="F30" s="28" t="s">
        <v>15</v>
      </c>
      <c r="G30" s="16"/>
      <c r="H30" s="16"/>
      <c r="K30" s="16"/>
      <c r="L30" s="16"/>
      <c r="M30" s="16"/>
      <c r="N30" s="16"/>
      <c r="P30" s="16"/>
    </row>
    <row r="31" spans="1:16" ht="15">
      <c r="A31" s="30" t="s">
        <v>53</v>
      </c>
      <c r="B31" s="11"/>
      <c r="C31" s="12" t="s">
        <v>8</v>
      </c>
      <c r="D31" s="13">
        <v>1999</v>
      </c>
      <c r="E31" s="14" t="str">
        <f t="shared" si="1"/>
        <v>Amatőr (99-01)</v>
      </c>
      <c r="F31" s="28" t="s">
        <v>9</v>
      </c>
      <c r="G31" s="16"/>
      <c r="H31" s="16"/>
      <c r="K31" s="16"/>
      <c r="L31" s="16"/>
      <c r="M31" s="16"/>
      <c r="N31" s="16"/>
      <c r="P31" s="16"/>
    </row>
    <row r="32" spans="1:16" ht="15">
      <c r="A32" s="17" t="s">
        <v>54</v>
      </c>
      <c r="B32" s="11"/>
      <c r="C32" s="12" t="s">
        <v>8</v>
      </c>
      <c r="D32" s="13">
        <v>2000</v>
      </c>
      <c r="E32" s="14" t="str">
        <f t="shared" si="1"/>
        <v>Amatőr (99-01)</v>
      </c>
      <c r="F32" s="28" t="s">
        <v>15</v>
      </c>
      <c r="G32" s="16"/>
      <c r="H32" s="16"/>
      <c r="K32" s="16"/>
      <c r="L32" s="16"/>
      <c r="M32" s="16"/>
      <c r="N32" s="16"/>
      <c r="P32" s="16"/>
    </row>
    <row r="33" spans="1:16" ht="15">
      <c r="A33" s="30" t="s">
        <v>55</v>
      </c>
      <c r="B33" s="24"/>
      <c r="C33" s="31" t="s">
        <v>13</v>
      </c>
      <c r="D33" s="25">
        <v>1999</v>
      </c>
      <c r="E33" s="14" t="str">
        <f t="shared" si="1"/>
        <v>Amatőr (99-01)</v>
      </c>
      <c r="F33" s="28" t="s">
        <v>9</v>
      </c>
      <c r="G33" s="16"/>
      <c r="H33" s="16"/>
      <c r="K33" s="16"/>
      <c r="L33" s="16"/>
      <c r="M33" s="16"/>
      <c r="N33" s="16"/>
      <c r="O33" s="16"/>
      <c r="P33" s="16"/>
    </row>
    <row r="34" spans="1:16" ht="15">
      <c r="A34" s="32" t="s">
        <v>56</v>
      </c>
      <c r="B34" s="24"/>
      <c r="C34" s="31" t="s">
        <v>13</v>
      </c>
      <c r="D34" s="25">
        <v>2001</v>
      </c>
      <c r="E34" s="14" t="str">
        <f t="shared" si="1"/>
        <v>Amatőr (99-01)</v>
      </c>
      <c r="F34" s="28" t="s">
        <v>9</v>
      </c>
      <c r="G34" s="16"/>
      <c r="H34" s="16"/>
      <c r="K34" s="16"/>
      <c r="L34" s="16"/>
      <c r="M34" s="16"/>
      <c r="N34" s="16"/>
      <c r="O34" s="16"/>
      <c r="P34" s="16"/>
    </row>
    <row r="35" spans="1:16" ht="15">
      <c r="A35" s="17" t="s">
        <v>57</v>
      </c>
      <c r="B35" s="11"/>
      <c r="C35" s="12" t="s">
        <v>13</v>
      </c>
      <c r="D35" s="13">
        <v>2001</v>
      </c>
      <c r="E35" s="14" t="str">
        <f>IF($D35=0,"",IF($D35&lt;1991,"Felnőtt",INDEX($O$17:$O$33,MATCH($D35,$N$17:$N$33,0))))</f>
        <v>Amatőr (99-01)</v>
      </c>
      <c r="F35" s="28" t="s">
        <v>23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>
      <c r="A36" s="30" t="s">
        <v>58</v>
      </c>
      <c r="B36" s="24"/>
      <c r="C36" s="31" t="s">
        <v>13</v>
      </c>
      <c r="D36" s="25">
        <v>1996</v>
      </c>
      <c r="E36" s="14" t="str">
        <f>IF($D36=0,"",IF($D36&lt;1991,"Felnőtt",INDEX($O$18:$O$34,MATCH($D36,$N$18:$N$34,0))))</f>
        <v>Amatőr (    -98)</v>
      </c>
      <c r="F36" s="28" t="s">
        <v>9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">
      <c r="A37" s="19" t="s">
        <v>59</v>
      </c>
      <c r="B37" s="11"/>
      <c r="C37" s="12" t="s">
        <v>13</v>
      </c>
      <c r="D37" s="13">
        <v>1996</v>
      </c>
      <c r="E37" s="14" t="str">
        <f>IF($D37=0,"",IF($D37&lt;1991,"Felnőtt",INDEX($O$18:$O$34,MATCH($D37,$N$18:$N$34,0))))</f>
        <v>Amatőr (    -98)</v>
      </c>
      <c r="F37" s="28" t="s">
        <v>30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">
      <c r="A38" s="33"/>
      <c r="B38" s="24"/>
      <c r="C38" s="31"/>
      <c r="D38" s="25"/>
      <c r="E38" s="14">
        <f aca="true" t="shared" si="2" ref="E38:E48">IF($D38=0,"",IF($D38&lt;1991,"Felnőtt",INDEX($O$18:$O$34,MATCH($D38,$N$18:$N$34,0))))</f>
      </c>
      <c r="F38" s="28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5">
      <c r="A39" s="33"/>
      <c r="B39" s="24"/>
      <c r="C39" s="31"/>
      <c r="D39" s="25"/>
      <c r="E39" s="14">
        <f t="shared" si="2"/>
      </c>
      <c r="F39" s="28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5">
      <c r="A40" s="33"/>
      <c r="B40" s="24"/>
      <c r="C40" s="31"/>
      <c r="D40" s="25"/>
      <c r="E40" s="14">
        <f t="shared" si="2"/>
      </c>
      <c r="F40" s="28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">
      <c r="A41" s="33"/>
      <c r="B41" s="24"/>
      <c r="C41" s="31"/>
      <c r="D41" s="25"/>
      <c r="E41" s="14">
        <f t="shared" si="2"/>
      </c>
      <c r="F41" s="28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">
      <c r="A42" s="33"/>
      <c r="B42" s="24"/>
      <c r="C42" s="31"/>
      <c r="D42" s="25"/>
      <c r="E42" s="14">
        <f t="shared" si="2"/>
      </c>
      <c r="F42" s="28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5">
      <c r="A43" s="33"/>
      <c r="B43" s="24"/>
      <c r="C43" s="31"/>
      <c r="D43" s="25"/>
      <c r="E43" s="14">
        <f t="shared" si="2"/>
      </c>
      <c r="F43" s="28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">
      <c r="A44" s="33"/>
      <c r="B44" s="24"/>
      <c r="C44" s="31"/>
      <c r="D44" s="25"/>
      <c r="E44" s="14">
        <f t="shared" si="2"/>
      </c>
      <c r="F44" s="28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">
      <c r="A45" s="33"/>
      <c r="B45" s="24"/>
      <c r="C45" s="31"/>
      <c r="D45" s="25"/>
      <c r="E45" s="14">
        <f t="shared" si="2"/>
      </c>
      <c r="F45" s="28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">
      <c r="A46" s="33"/>
      <c r="B46" s="24"/>
      <c r="C46" s="31"/>
      <c r="D46" s="25"/>
      <c r="E46" s="14">
        <f t="shared" si="2"/>
      </c>
      <c r="F46" s="28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">
      <c r="A47" s="34"/>
      <c r="B47" s="17"/>
      <c r="C47" s="35"/>
      <c r="D47" s="25"/>
      <c r="E47" s="14">
        <f t="shared" si="2"/>
      </c>
      <c r="F47" s="28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.75" thickBot="1">
      <c r="A48" s="36"/>
      <c r="B48" s="37"/>
      <c r="C48" s="38"/>
      <c r="D48" s="39"/>
      <c r="E48" s="14">
        <f t="shared" si="2"/>
      </c>
      <c r="F48" s="40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3" ht="15.75" thickTop="1">
      <c r="B49" s="41"/>
      <c r="C49" s="42"/>
      <c r="D49" s="43"/>
      <c r="E49" s="44"/>
      <c r="F49" s="45"/>
      <c r="I49" s="16"/>
      <c r="J49" s="16"/>
      <c r="K49" s="16"/>
      <c r="L49" s="16"/>
      <c r="M49" s="16"/>
    </row>
    <row r="50" spans="2:6" ht="15">
      <c r="B50" s="45"/>
      <c r="C50" s="46"/>
      <c r="D50" s="47"/>
      <c r="E50" s="44"/>
      <c r="F50" s="45"/>
    </row>
    <row r="51" spans="2:6" ht="15">
      <c r="B51" s="45"/>
      <c r="C51" s="46"/>
      <c r="D51" s="47"/>
      <c r="E51" s="48"/>
      <c r="F51" s="45"/>
    </row>
    <row r="52" spans="3:6" ht="15">
      <c r="C52" s="46"/>
      <c r="D52" s="47"/>
      <c r="E52" s="44"/>
      <c r="F52" s="45"/>
    </row>
    <row r="53" spans="3:6" ht="15">
      <c r="C53" s="46"/>
      <c r="D53" s="47"/>
      <c r="E53" s="44"/>
      <c r="F53" s="45"/>
    </row>
    <row r="54" spans="3:6" ht="15">
      <c r="C54" s="46"/>
      <c r="D54" s="47"/>
      <c r="E54" s="44"/>
      <c r="F54" s="45"/>
    </row>
    <row r="55" spans="2:6" ht="15">
      <c r="B55" s="45"/>
      <c r="C55" s="46"/>
      <c r="D55" s="47"/>
      <c r="E55" s="44"/>
      <c r="F55" s="45"/>
    </row>
    <row r="56" spans="1:6" ht="15">
      <c r="A56" s="41"/>
      <c r="B56" s="41"/>
      <c r="C56" s="42"/>
      <c r="D56" s="43"/>
      <c r="E56" s="44"/>
      <c r="F56" s="45"/>
    </row>
    <row r="57" spans="2:6" ht="15">
      <c r="B57" s="45"/>
      <c r="C57" s="46"/>
      <c r="D57" s="47"/>
      <c r="E57" s="44"/>
      <c r="F57" s="45"/>
    </row>
    <row r="58" spans="3:6" ht="15">
      <c r="C58" s="46"/>
      <c r="D58" s="47"/>
      <c r="E58" s="44"/>
      <c r="F58" s="45"/>
    </row>
    <row r="59" spans="3:6" ht="15">
      <c r="C59" s="46"/>
      <c r="D59" s="47"/>
      <c r="E59" s="44"/>
      <c r="F59" s="45"/>
    </row>
    <row r="60" spans="2:6" ht="15">
      <c r="B60" s="45"/>
      <c r="C60" s="46"/>
      <c r="D60" s="47"/>
      <c r="E60" s="44"/>
      <c r="F60" s="45"/>
    </row>
    <row r="61" spans="2:6" ht="15">
      <c r="B61" s="45"/>
      <c r="C61" s="46"/>
      <c r="D61" s="47"/>
      <c r="E61" s="44"/>
      <c r="F61" s="45"/>
    </row>
    <row r="62" spans="2:6" ht="15">
      <c r="B62" s="45"/>
      <c r="C62" s="46"/>
      <c r="D62" s="47"/>
      <c r="E62" s="44"/>
      <c r="F62" s="45"/>
    </row>
    <row r="63" spans="3:6" ht="15">
      <c r="C63" s="46"/>
      <c r="D63" s="47"/>
      <c r="E63" s="44"/>
      <c r="F63" s="45"/>
    </row>
    <row r="64" spans="3:6" ht="15">
      <c r="C64" s="46"/>
      <c r="D64" s="47"/>
      <c r="E64" s="44"/>
      <c r="F64" s="45"/>
    </row>
    <row r="65" spans="3:6" ht="15">
      <c r="C65" s="46"/>
      <c r="D65" s="47"/>
      <c r="E65" s="44"/>
      <c r="F65" s="45"/>
    </row>
    <row r="66" spans="3:6" ht="15">
      <c r="C66" s="46"/>
      <c r="D66" s="47"/>
      <c r="E66" s="44"/>
      <c r="F66" s="45"/>
    </row>
    <row r="67" spans="1:6" ht="15">
      <c r="A67" s="41"/>
      <c r="C67" s="42"/>
      <c r="D67" s="43"/>
      <c r="E67" s="44"/>
      <c r="F67" s="45"/>
    </row>
    <row r="68" spans="2:6" ht="15">
      <c r="B68" s="45"/>
      <c r="C68" s="46"/>
      <c r="D68" s="47"/>
      <c r="E68" s="44"/>
      <c r="F68" s="45"/>
    </row>
    <row r="69" spans="3:6" ht="15">
      <c r="C69" s="46"/>
      <c r="D69" s="47"/>
      <c r="E69" s="44"/>
      <c r="F69" s="45"/>
    </row>
    <row r="70" spans="3:6" ht="15">
      <c r="C70" s="46"/>
      <c r="D70" s="47"/>
      <c r="E70" s="44"/>
      <c r="F70" s="45"/>
    </row>
    <row r="71" spans="3:6" ht="15">
      <c r="C71" s="46"/>
      <c r="D71" s="47"/>
      <c r="E71" s="44"/>
      <c r="F71" s="45"/>
    </row>
    <row r="72" spans="3:6" ht="15">
      <c r="C72" s="46"/>
      <c r="D72" s="47"/>
      <c r="E72" s="44"/>
      <c r="F72" s="45"/>
    </row>
    <row r="73" spans="3:6" ht="15">
      <c r="C73" s="46"/>
      <c r="D73" s="47"/>
      <c r="E73" s="44"/>
      <c r="F73" s="45"/>
    </row>
    <row r="74" spans="3:6" ht="15">
      <c r="C74" s="46"/>
      <c r="D74" s="47"/>
      <c r="E74" s="44"/>
      <c r="F74" s="45"/>
    </row>
  </sheetData>
  <sheetProtection/>
  <autoFilter ref="A2:P6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Táltos Iskola</cp:lastModifiedBy>
  <cp:lastPrinted>2011-03-29T11:58:42Z</cp:lastPrinted>
  <dcterms:created xsi:type="dcterms:W3CDTF">2011-03-28T05:15:03Z</dcterms:created>
  <dcterms:modified xsi:type="dcterms:W3CDTF">2011-03-29T12:22:53Z</dcterms:modified>
  <cp:category/>
  <cp:version/>
  <cp:contentType/>
  <cp:contentStatus/>
</cp:coreProperties>
</file>